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PLAN ACCION CONSOLIDADO - INSTRUMENTO SEGUIMIENTO\Avance 30 septiembre\Final\"/>
    </mc:Choice>
  </mc:AlternateContent>
  <bookViews>
    <workbookView xWindow="0" yWindow="0" windowWidth="20280" windowHeight="7650"/>
  </bookViews>
  <sheets>
    <sheet name="Resumen por acciones" sheetId="14" r:id="rId1"/>
    <sheet name="Matriz verdadero cambios" sheetId="26" state="hidden" r:id="rId2"/>
    <sheet name="Hoja1" sheetId="27" state="hidden" r:id="rId3"/>
    <sheet name="Resumen por problematica especi" sheetId="22" state="hidden" r:id="rId4"/>
    <sheet name="Resumen por problematica estruc" sheetId="20" state="hidden" r:id="rId5"/>
    <sheet name="Resumen por orden" sheetId="18" state="hidden" r:id="rId6"/>
    <sheet name="Resumen por entidad" sheetId="15" state="hidden" r:id="rId7"/>
    <sheet name="aux_min_dias_entidad" sheetId="17" state="hidden" r:id="rId8"/>
    <sheet name="aux_min_dias_orden" sheetId="19" state="hidden" r:id="rId9"/>
    <sheet name="aux_min_dias_problematica_est" sheetId="21" state="hidden" r:id="rId10"/>
    <sheet name="aux_min_dias_problematica_espec" sheetId="23" state="hidden" r:id="rId11"/>
    <sheet name="Semáforo" sheetId="24" state="hidden" r:id="rId12"/>
    <sheet name="consolidado" sheetId="1" state="hidden" r:id="rId13"/>
    <sheet name="fecha informe" sheetId="7" state="hidden" r:id="rId14"/>
    <sheet name="acciones" sheetId="5" state="hidden" r:id="rId15"/>
    <sheet name="ponderacion_acciones_orden" sheetId="9" state="hidden" r:id="rId16"/>
    <sheet name="ponderacion_problematica_orden" sheetId="10" state="hidden" r:id="rId17"/>
  </sheets>
  <externalReferences>
    <externalReference r:id="rId18"/>
    <externalReference r:id="rId19"/>
  </externalReferences>
  <definedNames>
    <definedName name="_xlnm._FilterDatabase" localSheetId="14" hidden="1">acciones!$A$1:$P$144</definedName>
    <definedName name="_xlnm._FilterDatabase" localSheetId="12" hidden="1">consolidado!$A$1:$AK$144</definedName>
    <definedName name="_xlnm._FilterDatabase" localSheetId="15" hidden="1">ponderacion_acciones_orden!$A$1:$H$140</definedName>
    <definedName name="_xlnm._FilterDatabase" localSheetId="16" hidden="1">ponderacion_problematica_orden!$A$1:$E$164</definedName>
    <definedName name="_xlnm._FilterDatabase" localSheetId="0" hidden="1">'Resumen por acciones'!$A$12:$AE$12</definedName>
  </definedNames>
  <calcPr calcId="152511"/>
  <pivotCaches>
    <pivotCache cacheId="1" r:id="rId2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 i="1" l="1"/>
  <c r="AI2" i="1"/>
  <c r="AJ2" i="1"/>
  <c r="AK2" i="1"/>
  <c r="AH3" i="1"/>
  <c r="AI3" i="1"/>
  <c r="AJ3" i="1"/>
  <c r="AK3" i="1"/>
  <c r="AH4" i="1"/>
  <c r="AI4" i="1"/>
  <c r="AJ4" i="1"/>
  <c r="AK4" i="1"/>
  <c r="AH5" i="1"/>
  <c r="AI5" i="1"/>
  <c r="AJ5" i="1"/>
  <c r="AK5" i="1"/>
  <c r="AH6" i="1"/>
  <c r="AI6" i="1"/>
  <c r="AJ6" i="1"/>
  <c r="AK6" i="1"/>
  <c r="AH7" i="1"/>
  <c r="AI7" i="1"/>
  <c r="AJ7" i="1"/>
  <c r="AK7" i="1"/>
  <c r="AH8" i="1"/>
  <c r="AI8" i="1"/>
  <c r="AJ8" i="1"/>
  <c r="AK8" i="1"/>
  <c r="AH9" i="1"/>
  <c r="AI9" i="1"/>
  <c r="AJ9" i="1"/>
  <c r="AK9" i="1"/>
  <c r="AH10" i="1"/>
  <c r="AI10" i="1"/>
  <c r="AJ10" i="1"/>
  <c r="AK10" i="1"/>
  <c r="AH11" i="1"/>
  <c r="AI11" i="1"/>
  <c r="AJ11" i="1"/>
  <c r="AK11" i="1"/>
  <c r="AH12" i="1"/>
  <c r="AI12" i="1"/>
  <c r="AJ12" i="1"/>
  <c r="AK12" i="1"/>
  <c r="AH13" i="1"/>
  <c r="AI13" i="1"/>
  <c r="AJ13" i="1"/>
  <c r="AK13" i="1"/>
  <c r="AH14" i="1"/>
  <c r="AI14" i="1"/>
  <c r="AJ14" i="1"/>
  <c r="AK14" i="1"/>
  <c r="AH15" i="1"/>
  <c r="AI15" i="1"/>
  <c r="AJ15" i="1"/>
  <c r="AK15" i="1"/>
  <c r="AH16" i="1"/>
  <c r="AI16" i="1"/>
  <c r="AJ16" i="1"/>
  <c r="AK16" i="1"/>
  <c r="AH17" i="1"/>
  <c r="AI17" i="1"/>
  <c r="AJ17" i="1"/>
  <c r="AK17" i="1"/>
  <c r="AH18" i="1"/>
  <c r="AI18" i="1"/>
  <c r="AJ18" i="1"/>
  <c r="AK18" i="1"/>
  <c r="AH19" i="1"/>
  <c r="AI19" i="1"/>
  <c r="AJ19" i="1"/>
  <c r="AK19" i="1"/>
  <c r="AH20" i="1"/>
  <c r="AI20" i="1"/>
  <c r="AJ20" i="1"/>
  <c r="AK20" i="1"/>
  <c r="AH21" i="1"/>
  <c r="AI21" i="1"/>
  <c r="AJ21" i="1"/>
  <c r="AK21" i="1"/>
  <c r="AH22" i="1"/>
  <c r="AI22" i="1"/>
  <c r="AJ22" i="1"/>
  <c r="AK22" i="1"/>
  <c r="AH23" i="1"/>
  <c r="AI23" i="1"/>
  <c r="AJ23" i="1"/>
  <c r="AK23" i="1"/>
  <c r="AH24" i="1"/>
  <c r="AI24" i="1"/>
  <c r="AJ24" i="1"/>
  <c r="AK24" i="1"/>
  <c r="AH25" i="1"/>
  <c r="AI25" i="1"/>
  <c r="AJ25" i="1"/>
  <c r="AK25" i="1"/>
  <c r="AH26" i="1"/>
  <c r="AI26" i="1"/>
  <c r="AJ26" i="1"/>
  <c r="AK26" i="1"/>
  <c r="AH27" i="1"/>
  <c r="AI27" i="1"/>
  <c r="AJ27" i="1"/>
  <c r="AK27" i="1"/>
  <c r="AH28" i="1"/>
  <c r="AI28" i="1"/>
  <c r="AJ28" i="1"/>
  <c r="AK28" i="1"/>
  <c r="AH29" i="1"/>
  <c r="AI29" i="1"/>
  <c r="AJ29" i="1"/>
  <c r="AK29" i="1"/>
  <c r="AH30" i="1"/>
  <c r="AI30" i="1"/>
  <c r="AJ30" i="1"/>
  <c r="AK30" i="1"/>
  <c r="AH31" i="1"/>
  <c r="AI31" i="1"/>
  <c r="AJ31" i="1"/>
  <c r="AK31" i="1"/>
  <c r="AH32" i="1"/>
  <c r="AI32" i="1"/>
  <c r="AJ32" i="1"/>
  <c r="AK32" i="1"/>
  <c r="AH33" i="1"/>
  <c r="AI33" i="1"/>
  <c r="AJ33" i="1"/>
  <c r="AK33" i="1"/>
  <c r="AH34" i="1"/>
  <c r="AI34" i="1"/>
  <c r="AJ34" i="1"/>
  <c r="AK34" i="1"/>
  <c r="AH35" i="1"/>
  <c r="AI35" i="1"/>
  <c r="AJ35" i="1"/>
  <c r="AK35" i="1"/>
  <c r="AH36" i="1"/>
  <c r="AI36" i="1"/>
  <c r="AJ36" i="1"/>
  <c r="AK36" i="1"/>
  <c r="AH37" i="1"/>
  <c r="AI37" i="1"/>
  <c r="AJ37" i="1"/>
  <c r="AK37" i="1"/>
  <c r="AH38" i="1"/>
  <c r="AI38" i="1"/>
  <c r="AJ38" i="1"/>
  <c r="AK38" i="1"/>
  <c r="AH39" i="1"/>
  <c r="AI39" i="1"/>
  <c r="AJ39" i="1"/>
  <c r="AK39" i="1"/>
  <c r="AH40" i="1"/>
  <c r="AI40" i="1"/>
  <c r="AJ40" i="1"/>
  <c r="AK40" i="1"/>
  <c r="AH41" i="1"/>
  <c r="AI41" i="1"/>
  <c r="AJ41" i="1"/>
  <c r="AK41" i="1"/>
  <c r="AH42" i="1"/>
  <c r="AI42" i="1"/>
  <c r="AJ42" i="1"/>
  <c r="AK42" i="1"/>
  <c r="AH43" i="1"/>
  <c r="AI43" i="1"/>
  <c r="AJ43" i="1"/>
  <c r="AK43" i="1"/>
  <c r="AH44" i="1"/>
  <c r="AI44" i="1"/>
  <c r="AJ44" i="1"/>
  <c r="AK44" i="1"/>
  <c r="AH45" i="1"/>
  <c r="AI45" i="1"/>
  <c r="AJ45" i="1"/>
  <c r="AK45" i="1"/>
  <c r="AH46" i="1"/>
  <c r="AI46" i="1"/>
  <c r="AJ46" i="1"/>
  <c r="AK46" i="1"/>
  <c r="AH47" i="1"/>
  <c r="AI47" i="1"/>
  <c r="AJ47" i="1"/>
  <c r="AK47" i="1"/>
  <c r="AH48" i="1"/>
  <c r="AI48" i="1"/>
  <c r="AJ48" i="1"/>
  <c r="AK48" i="1"/>
  <c r="AH49" i="1"/>
  <c r="AI49" i="1"/>
  <c r="AJ49" i="1"/>
  <c r="AK49" i="1"/>
  <c r="AH50" i="1"/>
  <c r="AI50" i="1"/>
  <c r="AJ50" i="1"/>
  <c r="AK50" i="1"/>
  <c r="AH51" i="1"/>
  <c r="AI51" i="1"/>
  <c r="AJ51" i="1"/>
  <c r="AK51" i="1"/>
  <c r="AH52" i="1"/>
  <c r="AI52" i="1"/>
  <c r="AJ52" i="1"/>
  <c r="AK52" i="1"/>
  <c r="AH53" i="1"/>
  <c r="AI53" i="1"/>
  <c r="AJ53" i="1"/>
  <c r="AK53" i="1"/>
  <c r="AH54" i="1"/>
  <c r="AI54" i="1"/>
  <c r="AJ54" i="1"/>
  <c r="AK54" i="1"/>
  <c r="AH55" i="1"/>
  <c r="AI55" i="1"/>
  <c r="AJ55" i="1"/>
  <c r="AK55" i="1"/>
  <c r="AH56" i="1"/>
  <c r="AI56" i="1"/>
  <c r="AJ56" i="1"/>
  <c r="AK56" i="1"/>
  <c r="AH57" i="1"/>
  <c r="AI57" i="1"/>
  <c r="AJ57" i="1"/>
  <c r="AK57" i="1"/>
  <c r="AH58" i="1"/>
  <c r="AI58" i="1"/>
  <c r="AJ58" i="1"/>
  <c r="AK58" i="1"/>
  <c r="AH59" i="1"/>
  <c r="AI59" i="1"/>
  <c r="AJ59" i="1"/>
  <c r="AK59" i="1"/>
  <c r="AH60" i="1"/>
  <c r="AI60" i="1"/>
  <c r="AJ60" i="1"/>
  <c r="AK60" i="1"/>
  <c r="AH61" i="1"/>
  <c r="AI61" i="1"/>
  <c r="AJ61" i="1"/>
  <c r="AK61" i="1"/>
  <c r="AH62" i="1"/>
  <c r="AI62" i="1"/>
  <c r="AJ62" i="1"/>
  <c r="AK62" i="1"/>
  <c r="AH63" i="1"/>
  <c r="AI63" i="1"/>
  <c r="AJ63" i="1"/>
  <c r="AK63" i="1"/>
  <c r="AH64" i="1"/>
  <c r="AI64" i="1"/>
  <c r="AJ64" i="1"/>
  <c r="AK64" i="1"/>
  <c r="AH65" i="1"/>
  <c r="AI65" i="1"/>
  <c r="AJ65" i="1"/>
  <c r="AK65" i="1"/>
  <c r="AH66" i="1"/>
  <c r="AI66" i="1"/>
  <c r="AJ66" i="1"/>
  <c r="AK66" i="1"/>
  <c r="AH67" i="1"/>
  <c r="AI67" i="1"/>
  <c r="AJ67" i="1"/>
  <c r="AK67" i="1"/>
  <c r="AH68" i="1"/>
  <c r="AI68" i="1"/>
  <c r="AJ68" i="1"/>
  <c r="AK68" i="1"/>
  <c r="AH69" i="1"/>
  <c r="AI69" i="1"/>
  <c r="AJ69" i="1"/>
  <c r="AK69" i="1"/>
  <c r="AH70" i="1"/>
  <c r="AI70" i="1"/>
  <c r="AJ70" i="1"/>
  <c r="AK70" i="1"/>
  <c r="AH71" i="1"/>
  <c r="AI71" i="1"/>
  <c r="AJ71" i="1"/>
  <c r="AK71" i="1"/>
  <c r="AH72" i="1"/>
  <c r="AI72" i="1"/>
  <c r="AJ72" i="1"/>
  <c r="AK72" i="1"/>
  <c r="AH73" i="1"/>
  <c r="AI73" i="1"/>
  <c r="AJ73" i="1"/>
  <c r="AK73" i="1"/>
  <c r="AH74" i="1"/>
  <c r="AI74" i="1"/>
  <c r="AJ74" i="1"/>
  <c r="AK74" i="1"/>
  <c r="AH75" i="1"/>
  <c r="AI75" i="1"/>
  <c r="AJ75" i="1"/>
  <c r="AK75" i="1"/>
  <c r="AH76" i="1"/>
  <c r="AI76" i="1"/>
  <c r="AJ76" i="1"/>
  <c r="AK76" i="1"/>
  <c r="AH77" i="1"/>
  <c r="AI77" i="1"/>
  <c r="AJ77" i="1"/>
  <c r="AK77" i="1"/>
  <c r="AH78" i="1"/>
  <c r="AI78" i="1"/>
  <c r="AJ78" i="1"/>
  <c r="AK78" i="1"/>
  <c r="AH79" i="1"/>
  <c r="AI79" i="1"/>
  <c r="AJ79" i="1"/>
  <c r="AK79" i="1"/>
  <c r="AH80" i="1"/>
  <c r="AI80" i="1"/>
  <c r="AJ80" i="1"/>
  <c r="AK80" i="1"/>
  <c r="AH81" i="1"/>
  <c r="AI81" i="1"/>
  <c r="AJ81" i="1"/>
  <c r="AK81" i="1"/>
  <c r="AH82" i="1"/>
  <c r="AI82" i="1"/>
  <c r="AJ82" i="1"/>
  <c r="AK82" i="1"/>
  <c r="AH83" i="1"/>
  <c r="AI83" i="1"/>
  <c r="AJ83" i="1"/>
  <c r="AK83" i="1"/>
  <c r="AH84" i="1"/>
  <c r="AI84" i="1"/>
  <c r="AJ84" i="1"/>
  <c r="AK84" i="1"/>
  <c r="AH85" i="1"/>
  <c r="AI85" i="1"/>
  <c r="AJ85" i="1"/>
  <c r="AK85" i="1"/>
  <c r="AH86" i="1"/>
  <c r="AI86" i="1"/>
  <c r="AJ86" i="1"/>
  <c r="AK86" i="1"/>
  <c r="AH87" i="1"/>
  <c r="AI87" i="1"/>
  <c r="AJ87" i="1"/>
  <c r="AK87" i="1"/>
  <c r="AH88" i="1"/>
  <c r="AI88" i="1"/>
  <c r="AJ88" i="1"/>
  <c r="AK88" i="1"/>
  <c r="AH89" i="1"/>
  <c r="AI89" i="1"/>
  <c r="AJ89" i="1"/>
  <c r="AK89" i="1"/>
  <c r="AH90" i="1"/>
  <c r="AI90" i="1"/>
  <c r="AJ90" i="1"/>
  <c r="AK90" i="1"/>
  <c r="AH91" i="1"/>
  <c r="AI91" i="1"/>
  <c r="AJ91" i="1"/>
  <c r="AK91" i="1"/>
  <c r="AH92" i="1"/>
  <c r="AI92" i="1"/>
  <c r="AJ92" i="1"/>
  <c r="AK92" i="1"/>
  <c r="AH93" i="1"/>
  <c r="AI93" i="1"/>
  <c r="AJ93" i="1"/>
  <c r="AK93" i="1"/>
  <c r="AH94" i="1"/>
  <c r="AI94" i="1"/>
  <c r="AJ94" i="1"/>
  <c r="AK94" i="1"/>
  <c r="AH95" i="1"/>
  <c r="AI95" i="1"/>
  <c r="AJ95" i="1"/>
  <c r="AK95" i="1"/>
  <c r="AH96" i="1"/>
  <c r="AI96" i="1"/>
  <c r="AJ96" i="1"/>
  <c r="AK96" i="1"/>
  <c r="AH97" i="1"/>
  <c r="AI97" i="1"/>
  <c r="AJ97" i="1"/>
  <c r="AK97" i="1"/>
  <c r="AH98" i="1"/>
  <c r="AI98" i="1"/>
  <c r="AJ98" i="1"/>
  <c r="AK98" i="1"/>
  <c r="AH99" i="1"/>
  <c r="AI99" i="1"/>
  <c r="AJ99" i="1"/>
  <c r="AK99" i="1"/>
  <c r="AH100" i="1"/>
  <c r="AI100" i="1"/>
  <c r="AJ100" i="1"/>
  <c r="AK100" i="1"/>
  <c r="AH101" i="1"/>
  <c r="AI101" i="1"/>
  <c r="AJ101" i="1"/>
  <c r="AK101" i="1"/>
  <c r="AH102" i="1"/>
  <c r="AI102" i="1"/>
  <c r="AJ102" i="1"/>
  <c r="AK102" i="1"/>
  <c r="AH103" i="1"/>
  <c r="AI103" i="1"/>
  <c r="AJ103" i="1"/>
  <c r="AK103" i="1"/>
  <c r="AH104" i="1"/>
  <c r="AI104" i="1"/>
  <c r="AJ104" i="1"/>
  <c r="AK104" i="1"/>
  <c r="AH105" i="1"/>
  <c r="AI105" i="1"/>
  <c r="AJ105" i="1"/>
  <c r="AK105" i="1"/>
  <c r="AH106" i="1"/>
  <c r="AI106" i="1"/>
  <c r="AJ106" i="1"/>
  <c r="AK106" i="1"/>
  <c r="AH107" i="1"/>
  <c r="AI107" i="1"/>
  <c r="AJ107" i="1"/>
  <c r="AK107" i="1"/>
  <c r="AH108" i="1"/>
  <c r="AI108" i="1"/>
  <c r="AJ108" i="1"/>
  <c r="AK108" i="1"/>
  <c r="AH109" i="1"/>
  <c r="AI109" i="1"/>
  <c r="AJ109" i="1"/>
  <c r="AK109" i="1"/>
  <c r="AH110" i="1"/>
  <c r="AI110" i="1"/>
  <c r="AJ110" i="1"/>
  <c r="AK110" i="1"/>
  <c r="AH111" i="1"/>
  <c r="AI111" i="1"/>
  <c r="AJ111" i="1"/>
  <c r="AK111" i="1"/>
  <c r="AH112" i="1"/>
  <c r="AI112" i="1"/>
  <c r="AJ112" i="1"/>
  <c r="AK112" i="1"/>
  <c r="AH113" i="1"/>
  <c r="AI113" i="1"/>
  <c r="AJ113" i="1"/>
  <c r="AK113" i="1"/>
  <c r="AH114" i="1"/>
  <c r="AI114" i="1"/>
  <c r="AJ114" i="1"/>
  <c r="AK114" i="1"/>
  <c r="AH115" i="1"/>
  <c r="AI115" i="1"/>
  <c r="AJ115" i="1"/>
  <c r="AK115" i="1"/>
  <c r="AH116" i="1"/>
  <c r="AI116" i="1"/>
  <c r="AJ116" i="1"/>
  <c r="AK116" i="1"/>
  <c r="AH117" i="1"/>
  <c r="AI117" i="1"/>
  <c r="AJ117" i="1"/>
  <c r="AK117" i="1"/>
  <c r="AH118" i="1"/>
  <c r="AI118" i="1"/>
  <c r="AJ118" i="1"/>
  <c r="AK118" i="1"/>
  <c r="AH119" i="1"/>
  <c r="AI119" i="1"/>
  <c r="AJ119" i="1"/>
  <c r="AK119" i="1"/>
  <c r="AH120" i="1"/>
  <c r="AI120" i="1"/>
  <c r="AJ120" i="1"/>
  <c r="AK120" i="1"/>
  <c r="AH121" i="1"/>
  <c r="AI121" i="1"/>
  <c r="AJ121" i="1"/>
  <c r="AK121" i="1"/>
  <c r="AH122" i="1"/>
  <c r="AI122" i="1"/>
  <c r="AJ122" i="1"/>
  <c r="AK122" i="1"/>
  <c r="AH123" i="1"/>
  <c r="AI123" i="1"/>
  <c r="AJ123" i="1"/>
  <c r="AK123" i="1"/>
  <c r="AH124" i="1"/>
  <c r="AI124" i="1"/>
  <c r="AJ124" i="1"/>
  <c r="AK124" i="1"/>
  <c r="AH125" i="1"/>
  <c r="AI125" i="1"/>
  <c r="AJ125" i="1"/>
  <c r="AK125" i="1"/>
  <c r="AH126" i="1"/>
  <c r="AI126" i="1"/>
  <c r="AJ126" i="1"/>
  <c r="AK126" i="1"/>
  <c r="AH127" i="1"/>
  <c r="AI127" i="1"/>
  <c r="AJ127" i="1"/>
  <c r="AK127" i="1"/>
  <c r="AH128" i="1"/>
  <c r="AI128" i="1"/>
  <c r="AJ128" i="1"/>
  <c r="AK128" i="1"/>
  <c r="AH129" i="1"/>
  <c r="AI129" i="1"/>
  <c r="AJ129" i="1"/>
  <c r="AK129" i="1"/>
  <c r="AH130" i="1"/>
  <c r="AI130" i="1"/>
  <c r="AJ130" i="1"/>
  <c r="AK130" i="1"/>
  <c r="AH131" i="1"/>
  <c r="AI131" i="1"/>
  <c r="AJ131" i="1"/>
  <c r="AK131" i="1"/>
  <c r="AH132" i="1"/>
  <c r="AI132" i="1"/>
  <c r="AJ132" i="1"/>
  <c r="AK132" i="1"/>
  <c r="AH133" i="1"/>
  <c r="AI133" i="1"/>
  <c r="AJ133" i="1"/>
  <c r="AK133" i="1"/>
  <c r="AH134" i="1"/>
  <c r="AI134" i="1"/>
  <c r="AJ134" i="1"/>
  <c r="AK134" i="1"/>
  <c r="AH135" i="1"/>
  <c r="AI135" i="1"/>
  <c r="AJ135" i="1"/>
  <c r="AK135" i="1"/>
  <c r="AH136" i="1"/>
  <c r="AI136" i="1"/>
  <c r="AJ136" i="1"/>
  <c r="AK136" i="1"/>
  <c r="AH137" i="1"/>
  <c r="AI137" i="1"/>
  <c r="AJ137" i="1"/>
  <c r="AK137" i="1"/>
  <c r="AH138" i="1"/>
  <c r="AI138" i="1"/>
  <c r="AJ138" i="1"/>
  <c r="AK138" i="1"/>
  <c r="AH139" i="1"/>
  <c r="AI139" i="1"/>
  <c r="AJ139" i="1"/>
  <c r="AK139" i="1"/>
  <c r="AH140" i="1"/>
  <c r="AI140" i="1"/>
  <c r="AJ140" i="1"/>
  <c r="AK140" i="1"/>
  <c r="AH141" i="1"/>
  <c r="AI141" i="1"/>
  <c r="AJ141" i="1"/>
  <c r="AK141" i="1"/>
  <c r="AH142" i="1"/>
  <c r="AI142" i="1"/>
  <c r="AJ142" i="1"/>
  <c r="AK142" i="1"/>
  <c r="AH143" i="1"/>
  <c r="AI143" i="1"/>
  <c r="AJ143" i="1"/>
  <c r="AK143" i="1"/>
  <c r="X6" i="27"/>
  <c r="X10" i="27"/>
  <c r="X14" i="27"/>
  <c r="X18" i="27"/>
  <c r="X22" i="27"/>
  <c r="X26" i="27"/>
  <c r="X30" i="27"/>
  <c r="X34" i="27"/>
  <c r="X38" i="27"/>
  <c r="X42" i="27"/>
  <c r="X50" i="27"/>
  <c r="X54" i="27"/>
  <c r="X58" i="27"/>
  <c r="X62" i="27"/>
  <c r="X66" i="27"/>
  <c r="X70" i="27"/>
  <c r="X74" i="27"/>
  <c r="X78" i="27"/>
  <c r="X82" i="27"/>
  <c r="X86" i="27"/>
  <c r="X90" i="27"/>
  <c r="X94" i="27"/>
  <c r="X98" i="27"/>
  <c r="X102" i="27"/>
  <c r="X106" i="27"/>
  <c r="X110" i="27"/>
  <c r="X114" i="27"/>
  <c r="X118" i="27"/>
  <c r="X122" i="27"/>
  <c r="X126" i="27"/>
  <c r="X130" i="27"/>
  <c r="X134" i="27"/>
  <c r="X138" i="27"/>
  <c r="X142" i="27"/>
  <c r="W3" i="27"/>
  <c r="W4" i="27"/>
  <c r="W5" i="27"/>
  <c r="W6" i="27"/>
  <c r="W7" i="27"/>
  <c r="W9" i="27"/>
  <c r="W10" i="27"/>
  <c r="W11" i="27"/>
  <c r="W13" i="27"/>
  <c r="W14" i="27"/>
  <c r="W15" i="27"/>
  <c r="W17" i="27"/>
  <c r="W18" i="27"/>
  <c r="W19" i="27"/>
  <c r="W20" i="27"/>
  <c r="W21" i="27"/>
  <c r="W22" i="27"/>
  <c r="W23" i="27"/>
  <c r="W25" i="27"/>
  <c r="W26" i="27"/>
  <c r="W27" i="27"/>
  <c r="W28" i="27"/>
  <c r="W29" i="27"/>
  <c r="W30" i="27"/>
  <c r="W31" i="27"/>
  <c r="W34" i="27"/>
  <c r="W35" i="27"/>
  <c r="W37" i="27"/>
  <c r="W38" i="27"/>
  <c r="W39" i="27"/>
  <c r="W40" i="27"/>
  <c r="W41" i="27"/>
  <c r="W42" i="27"/>
  <c r="W43" i="27"/>
  <c r="W44" i="27"/>
  <c r="W45" i="27"/>
  <c r="W47" i="27"/>
  <c r="W48" i="27"/>
  <c r="W49" i="27"/>
  <c r="W50" i="27"/>
  <c r="W51" i="27"/>
  <c r="W52" i="27"/>
  <c r="W53" i="27"/>
  <c r="W54" i="27"/>
  <c r="W55" i="27"/>
  <c r="W57" i="27"/>
  <c r="W58" i="27"/>
  <c r="W59" i="27"/>
  <c r="W60" i="27"/>
  <c r="W61" i="27"/>
  <c r="W62" i="27"/>
  <c r="W64" i="27"/>
  <c r="W65" i="27"/>
  <c r="W66" i="27"/>
  <c r="W67" i="27"/>
  <c r="W69" i="27"/>
  <c r="W70" i="27"/>
  <c r="W71" i="27"/>
  <c r="W72" i="27"/>
  <c r="W73" i="27"/>
  <c r="W74" i="27"/>
  <c r="W75" i="27"/>
  <c r="W76" i="27"/>
  <c r="W77" i="27"/>
  <c r="W78" i="27"/>
  <c r="W79" i="27"/>
  <c r="W80" i="27"/>
  <c r="W81" i="27"/>
  <c r="W82" i="27"/>
  <c r="W83" i="27"/>
  <c r="W86" i="27"/>
  <c r="W87" i="27"/>
  <c r="W89" i="27"/>
  <c r="W90" i="27"/>
  <c r="W91" i="27"/>
  <c r="W93" i="27"/>
  <c r="W94" i="27"/>
  <c r="W95" i="27"/>
  <c r="W96" i="27"/>
  <c r="W97" i="27"/>
  <c r="W98" i="27"/>
  <c r="W99" i="27"/>
  <c r="W101" i="27"/>
  <c r="W102" i="27"/>
  <c r="W103" i="27"/>
  <c r="W104" i="27"/>
  <c r="W105" i="27"/>
  <c r="W106" i="27"/>
  <c r="W107" i="27"/>
  <c r="W109" i="27"/>
  <c r="W110" i="27"/>
  <c r="W111" i="27"/>
  <c r="W112" i="27"/>
  <c r="W113" i="27"/>
  <c r="W114" i="27"/>
  <c r="W115" i="27"/>
  <c r="W117" i="27"/>
  <c r="W118" i="27"/>
  <c r="W119" i="27"/>
  <c r="W121" i="27"/>
  <c r="W122" i="27"/>
  <c r="W123" i="27"/>
  <c r="W124" i="27"/>
  <c r="W125" i="27"/>
  <c r="W126" i="27"/>
  <c r="W127" i="27"/>
  <c r="W128" i="27"/>
  <c r="W129" i="27"/>
  <c r="W130" i="27"/>
  <c r="W131" i="27"/>
  <c r="W132" i="27"/>
  <c r="W133" i="27"/>
  <c r="W134" i="27"/>
  <c r="W135" i="27"/>
  <c r="W136" i="27"/>
  <c r="W137" i="27"/>
  <c r="W138" i="27"/>
  <c r="W139" i="27"/>
  <c r="W140" i="27"/>
  <c r="W141" i="27"/>
  <c r="W142" i="27"/>
  <c r="W143" i="27"/>
  <c r="V3" i="27"/>
  <c r="V4" i="27"/>
  <c r="V5" i="27"/>
  <c r="V6" i="27"/>
  <c r="V7" i="27"/>
  <c r="V8" i="27"/>
  <c r="V9" i="27"/>
  <c r="V10" i="27"/>
  <c r="V11" i="27"/>
  <c r="V12" i="27"/>
  <c r="V13" i="27"/>
  <c r="V15" i="27"/>
  <c r="V16" i="27"/>
  <c r="V17" i="27"/>
  <c r="V18" i="27"/>
  <c r="V19" i="27"/>
  <c r="V20" i="27"/>
  <c r="V21" i="27"/>
  <c r="V22" i="27"/>
  <c r="V23" i="27"/>
  <c r="V24" i="27"/>
  <c r="V25" i="27"/>
  <c r="V26" i="27"/>
  <c r="V27" i="27"/>
  <c r="V28" i="27"/>
  <c r="V29" i="27"/>
  <c r="V30" i="27"/>
  <c r="V31" i="27"/>
  <c r="V32" i="27"/>
  <c r="V33" i="27"/>
  <c r="V34" i="27"/>
  <c r="V35" i="27"/>
  <c r="V36" i="27"/>
  <c r="V37" i="27"/>
  <c r="V38" i="27"/>
  <c r="V39" i="27"/>
  <c r="V40" i="27"/>
  <c r="V41" i="27"/>
  <c r="V42" i="27"/>
  <c r="V43" i="27"/>
  <c r="V44" i="27"/>
  <c r="V45" i="27"/>
  <c r="V47" i="27"/>
  <c r="V48" i="27"/>
  <c r="V49" i="27"/>
  <c r="V50" i="27"/>
  <c r="V51" i="27"/>
  <c r="V52" i="27"/>
  <c r="V53" i="27"/>
  <c r="V54" i="27"/>
  <c r="V55" i="27"/>
  <c r="V56" i="27"/>
  <c r="V57" i="27"/>
  <c r="V58" i="27"/>
  <c r="V59" i="27"/>
  <c r="V60" i="27"/>
  <c r="V61" i="27"/>
  <c r="V62" i="27"/>
  <c r="V63" i="27"/>
  <c r="V64" i="27"/>
  <c r="V65" i="27"/>
  <c r="V66" i="27"/>
  <c r="V67" i="27"/>
  <c r="V68" i="27"/>
  <c r="V69" i="27"/>
  <c r="V70" i="27"/>
  <c r="V71" i="27"/>
  <c r="V72" i="27"/>
  <c r="V73" i="27"/>
  <c r="V74" i="27"/>
  <c r="V75" i="27"/>
  <c r="V76" i="27"/>
  <c r="V77" i="27"/>
  <c r="V79" i="27"/>
  <c r="V80" i="27"/>
  <c r="V81" i="27"/>
  <c r="V83" i="27"/>
  <c r="V84" i="27"/>
  <c r="V85" i="27"/>
  <c r="V87" i="27"/>
  <c r="V88" i="27"/>
  <c r="V89" i="27"/>
  <c r="V90" i="27"/>
  <c r="V91" i="27"/>
  <c r="V92" i="27"/>
  <c r="V93" i="27"/>
  <c r="V95" i="27"/>
  <c r="V96" i="27"/>
  <c r="V97" i="27"/>
  <c r="V98" i="27"/>
  <c r="V99" i="27"/>
  <c r="V100" i="27"/>
  <c r="V101" i="27"/>
  <c r="V102" i="27"/>
  <c r="V103" i="27"/>
  <c r="V104" i="27"/>
  <c r="V105" i="27"/>
  <c r="V106" i="27"/>
  <c r="V107" i="27"/>
  <c r="V108" i="27"/>
  <c r="V109" i="27"/>
  <c r="V110" i="27"/>
  <c r="V111" i="27"/>
  <c r="V112" i="27"/>
  <c r="V113" i="27"/>
  <c r="V115" i="27"/>
  <c r="V116" i="27"/>
  <c r="V117" i="27"/>
  <c r="V118" i="27"/>
  <c r="V119" i="27"/>
  <c r="V120" i="27"/>
  <c r="V121" i="27"/>
  <c r="V123" i="27"/>
  <c r="V124" i="27"/>
  <c r="V125" i="27"/>
  <c r="V126" i="27"/>
  <c r="V127" i="27"/>
  <c r="V128" i="27"/>
  <c r="V129" i="27"/>
  <c r="V130" i="27"/>
  <c r="V131" i="27"/>
  <c r="V132" i="27"/>
  <c r="V133" i="27"/>
  <c r="V134" i="27"/>
  <c r="V135" i="27"/>
  <c r="V136" i="27"/>
  <c r="V137" i="27"/>
  <c r="V138" i="27"/>
  <c r="V139" i="27"/>
  <c r="V140" i="27"/>
  <c r="V141" i="27"/>
  <c r="V142" i="27"/>
  <c r="V143" i="27"/>
  <c r="V2" i="27"/>
  <c r="U6" i="27"/>
  <c r="U17" i="27"/>
  <c r="U18" i="27"/>
  <c r="U22" i="27"/>
  <c r="U23" i="27"/>
  <c r="U27" i="27"/>
  <c r="U38" i="27"/>
  <c r="U43" i="27"/>
  <c r="U49" i="27"/>
  <c r="U54" i="27"/>
  <c r="U59" i="27"/>
  <c r="U70" i="27"/>
  <c r="U75" i="27"/>
  <c r="U81" i="27"/>
  <c r="U91" i="27"/>
  <c r="U97" i="27"/>
  <c r="U102" i="27"/>
  <c r="U110" i="27"/>
  <c r="U118" i="27"/>
  <c r="U126" i="27"/>
  <c r="U127" i="27"/>
  <c r="U130" i="27"/>
  <c r="U134" i="27"/>
  <c r="U138" i="27"/>
  <c r="U142" i="27"/>
  <c r="AI144" i="1"/>
  <c r="AJ144" i="1"/>
  <c r="AK144" i="1"/>
  <c r="AH144" i="1"/>
  <c r="U114" i="27" l="1"/>
  <c r="U33" i="27"/>
  <c r="U122" i="27"/>
  <c r="U106" i="27"/>
  <c r="U86" i="27"/>
  <c r="U65" i="27"/>
  <c r="U11" i="27"/>
  <c r="U68" i="27"/>
  <c r="U56" i="27"/>
  <c r="U24" i="27"/>
  <c r="U8" i="27"/>
  <c r="U100" i="27"/>
  <c r="U92" i="27"/>
  <c r="U48" i="27"/>
  <c r="U4" i="27"/>
  <c r="U96" i="27"/>
  <c r="U72" i="27"/>
  <c r="U28" i="27"/>
  <c r="U80" i="27"/>
  <c r="U141" i="27"/>
  <c r="U137" i="27"/>
  <c r="U133" i="27"/>
  <c r="U129" i="27"/>
  <c r="U125" i="27"/>
  <c r="U121" i="27"/>
  <c r="U117" i="27"/>
  <c r="U113" i="27"/>
  <c r="U109" i="27"/>
  <c r="U105" i="27"/>
  <c r="U101" i="27"/>
  <c r="U95" i="27"/>
  <c r="U90" i="27"/>
  <c r="U85" i="27"/>
  <c r="U79" i="27"/>
  <c r="U74" i="27"/>
  <c r="U69" i="27"/>
  <c r="U63" i="27"/>
  <c r="U58" i="27"/>
  <c r="U53" i="27"/>
  <c r="U47" i="27"/>
  <c r="U42" i="27"/>
  <c r="U37" i="27"/>
  <c r="U31" i="27"/>
  <c r="U26" i="27"/>
  <c r="U21" i="27"/>
  <c r="U15" i="27"/>
  <c r="U10" i="27"/>
  <c r="U5" i="27"/>
  <c r="W85" i="27"/>
  <c r="W63" i="27"/>
  <c r="W46" i="27"/>
  <c r="W33" i="27"/>
  <c r="U32" i="27"/>
  <c r="U12" i="27"/>
  <c r="U88" i="27"/>
  <c r="U64" i="27"/>
  <c r="U52" i="27"/>
  <c r="U20" i="27"/>
  <c r="U76" i="27"/>
  <c r="U2" i="27"/>
  <c r="U140" i="27"/>
  <c r="U136" i="27"/>
  <c r="U132" i="27"/>
  <c r="U128" i="27"/>
  <c r="U124" i="27"/>
  <c r="U120" i="27"/>
  <c r="U116" i="27"/>
  <c r="U112" i="27"/>
  <c r="U108" i="27"/>
  <c r="U104" i="27"/>
  <c r="U99" i="27"/>
  <c r="U94" i="27"/>
  <c r="U89" i="27"/>
  <c r="U83" i="27"/>
  <c r="U78" i="27"/>
  <c r="U73" i="27"/>
  <c r="U67" i="27"/>
  <c r="U62" i="27"/>
  <c r="U57" i="27"/>
  <c r="U51" i="27"/>
  <c r="U46" i="27"/>
  <c r="U41" i="27"/>
  <c r="U35" i="27"/>
  <c r="U30" i="27"/>
  <c r="U25" i="27"/>
  <c r="U19" i="27"/>
  <c r="U14" i="27"/>
  <c r="U9" i="27"/>
  <c r="U3" i="27"/>
  <c r="W84" i="27"/>
  <c r="W68" i="27"/>
  <c r="W56" i="27"/>
  <c r="W36" i="27"/>
  <c r="W32" i="27"/>
  <c r="W24" i="27"/>
  <c r="U84" i="27"/>
  <c r="U36" i="27"/>
  <c r="U16" i="27"/>
  <c r="U60" i="27"/>
  <c r="U44" i="27"/>
  <c r="U40" i="27"/>
  <c r="U143" i="27"/>
  <c r="U139" i="27"/>
  <c r="U135" i="27"/>
  <c r="U131" i="27"/>
  <c r="U123" i="27"/>
  <c r="U119" i="27"/>
  <c r="U115" i="27"/>
  <c r="U111" i="27"/>
  <c r="U107" i="27"/>
  <c r="U103" i="27"/>
  <c r="U98" i="27"/>
  <c r="U93" i="27"/>
  <c r="U87" i="27"/>
  <c r="U82" i="27"/>
  <c r="U77" i="27"/>
  <c r="U71" i="27"/>
  <c r="U66" i="27"/>
  <c r="U61" i="27"/>
  <c r="U55" i="27"/>
  <c r="U50" i="27"/>
  <c r="U45" i="27"/>
  <c r="U39" i="27"/>
  <c r="U34" i="27"/>
  <c r="U29" i="27"/>
  <c r="U13" i="27"/>
  <c r="U7" i="27"/>
  <c r="V94" i="27"/>
  <c r="V86" i="27"/>
  <c r="V82" i="27"/>
  <c r="V78" i="27"/>
  <c r="V46" i="27"/>
  <c r="V122" i="27"/>
  <c r="V114" i="27"/>
  <c r="V14" i="27"/>
  <c r="W2" i="27"/>
  <c r="W120" i="27"/>
  <c r="W116" i="27"/>
  <c r="W108" i="27"/>
  <c r="W100" i="27"/>
  <c r="W92" i="27"/>
  <c r="W88" i="27"/>
  <c r="W16" i="27"/>
  <c r="W12" i="27"/>
  <c r="W8" i="27"/>
  <c r="X121" i="27"/>
  <c r="X85" i="27"/>
  <c r="X84" i="27"/>
  <c r="X83" i="27"/>
  <c r="X68" i="27"/>
  <c r="X63" i="27"/>
  <c r="X56" i="27"/>
  <c r="X46" i="27"/>
  <c r="X36" i="27"/>
  <c r="X35" i="27"/>
  <c r="X33" i="27"/>
  <c r="X32" i="27"/>
  <c r="X31" i="27"/>
  <c r="X25" i="27"/>
  <c r="X24" i="27"/>
  <c r="X17" i="27"/>
  <c r="X16" i="27"/>
  <c r="X15" i="27"/>
  <c r="X13" i="27"/>
  <c r="X12" i="27"/>
  <c r="X11" i="27"/>
  <c r="X9" i="27"/>
  <c r="X8" i="27"/>
  <c r="X7" i="27"/>
  <c r="X2" i="27"/>
  <c r="X120" i="27"/>
  <c r="X116" i="27"/>
  <c r="X115" i="27"/>
  <c r="X111" i="27"/>
  <c r="X109" i="27"/>
  <c r="X108" i="27"/>
  <c r="X107" i="27"/>
  <c r="X105" i="27"/>
  <c r="X103" i="27"/>
  <c r="X101" i="27"/>
  <c r="X100" i="27"/>
  <c r="X93" i="27"/>
  <c r="X92" i="27"/>
  <c r="X89" i="27"/>
  <c r="X88" i="27"/>
  <c r="X87" i="27"/>
  <c r="X67" i="27"/>
  <c r="X65" i="27"/>
  <c r="X64" i="27"/>
  <c r="X60" i="27"/>
  <c r="X59" i="27"/>
  <c r="X55" i="27"/>
  <c r="X53" i="27"/>
  <c r="X52" i="27"/>
  <c r="X44" i="27"/>
  <c r="X43" i="27"/>
  <c r="X41" i="27"/>
  <c r="X37" i="27"/>
  <c r="X124" i="27"/>
  <c r="X79" i="27"/>
  <c r="X69" i="27"/>
  <c r="X57" i="27"/>
  <c r="X51" i="27"/>
  <c r="X40" i="27"/>
  <c r="X39" i="27"/>
  <c r="X20" i="27"/>
  <c r="X71" i="27"/>
  <c r="X47" i="27"/>
  <c r="X21" i="27"/>
  <c r="X19" i="27"/>
  <c r="X143" i="27"/>
  <c r="X141" i="27"/>
  <c r="X140" i="27"/>
  <c r="X139" i="27"/>
  <c r="X137" i="27"/>
  <c r="X136" i="27"/>
  <c r="X135" i="27"/>
  <c r="X133" i="27"/>
  <c r="X123" i="27"/>
  <c r="X77" i="27"/>
  <c r="X76" i="27"/>
  <c r="X75" i="27"/>
  <c r="X73" i="27"/>
  <c r="X49" i="27"/>
  <c r="X48" i="27"/>
  <c r="X5" i="27"/>
  <c r="X4" i="27"/>
  <c r="X3" i="27"/>
  <c r="X29" i="27"/>
  <c r="X132" i="27"/>
  <c r="X131" i="27"/>
  <c r="X129" i="27"/>
  <c r="X128" i="27"/>
  <c r="X119" i="27"/>
  <c r="X117" i="27"/>
  <c r="X113" i="27"/>
  <c r="X112" i="27"/>
  <c r="X104" i="27"/>
  <c r="X99" i="27"/>
  <c r="X97" i="27"/>
  <c r="X96" i="27"/>
  <c r="X95" i="27"/>
  <c r="X91" i="27"/>
  <c r="X72" i="27"/>
  <c r="X61" i="27"/>
  <c r="X45" i="27"/>
  <c r="X28" i="27"/>
  <c r="X27" i="27"/>
  <c r="X23" i="27"/>
  <c r="X127" i="27"/>
  <c r="X125" i="27"/>
  <c r="X81" i="27"/>
  <c r="X80" i="27"/>
  <c r="AG3" i="1" l="1"/>
  <c r="O81" i="27" s="1"/>
  <c r="AG4" i="1"/>
  <c r="O125" i="27" s="1"/>
  <c r="AG5" i="1"/>
  <c r="O127" i="27" s="1"/>
  <c r="AG6" i="1"/>
  <c r="O18" i="27" s="1"/>
  <c r="AG7" i="1"/>
  <c r="O23" i="27" s="1"/>
  <c r="AG8" i="1"/>
  <c r="O27" i="27" s="1"/>
  <c r="AG9" i="1"/>
  <c r="O28" i="27" s="1"/>
  <c r="AG10" i="1"/>
  <c r="O38" i="27" s="1"/>
  <c r="AG11" i="1"/>
  <c r="O42" i="27" s="1"/>
  <c r="AG12" i="1"/>
  <c r="O45" i="27" s="1"/>
  <c r="AG13" i="1"/>
  <c r="O54" i="27" s="1"/>
  <c r="AG14" i="1"/>
  <c r="O61" i="27" s="1"/>
  <c r="AG15" i="1"/>
  <c r="O70" i="27" s="1"/>
  <c r="AG16" i="1"/>
  <c r="O72" i="27" s="1"/>
  <c r="AG17" i="1"/>
  <c r="O91" i="27" s="1"/>
  <c r="AG18" i="1"/>
  <c r="O95" i="27" s="1"/>
  <c r="AG19" i="1"/>
  <c r="O96" i="27" s="1"/>
  <c r="AG20" i="1"/>
  <c r="O97" i="27" s="1"/>
  <c r="AG21" i="1"/>
  <c r="O98" i="27" s="1"/>
  <c r="AG22" i="1"/>
  <c r="O99" i="27" s="1"/>
  <c r="AG23" i="1"/>
  <c r="O104" i="27" s="1"/>
  <c r="AG24" i="1"/>
  <c r="O110" i="27" s="1"/>
  <c r="AG25" i="1"/>
  <c r="O112" i="27" s="1"/>
  <c r="AG26" i="1"/>
  <c r="O113" i="27" s="1"/>
  <c r="AG27" i="1"/>
  <c r="O117" i="27" s="1"/>
  <c r="AG28" i="1"/>
  <c r="O118" i="27" s="1"/>
  <c r="AG29" i="1"/>
  <c r="O119" i="27" s="1"/>
  <c r="AG30" i="1"/>
  <c r="O128" i="27" s="1"/>
  <c r="AG31" i="1"/>
  <c r="O129" i="27" s="1"/>
  <c r="AG32" i="1"/>
  <c r="O130" i="27" s="1"/>
  <c r="AG33" i="1"/>
  <c r="O131" i="27" s="1"/>
  <c r="AG34" i="1"/>
  <c r="O132" i="27" s="1"/>
  <c r="AG35" i="1"/>
  <c r="O29" i="27" s="1"/>
  <c r="AG36" i="1"/>
  <c r="O30" i="27" s="1"/>
  <c r="AG37" i="1"/>
  <c r="O3" i="27" s="1"/>
  <c r="AG38" i="1"/>
  <c r="O4" i="27" s="1"/>
  <c r="AG39" i="1"/>
  <c r="O5" i="27" s="1"/>
  <c r="AG40" i="1"/>
  <c r="O6" i="27" s="1"/>
  <c r="AG41" i="1"/>
  <c r="O10" i="27" s="1"/>
  <c r="AG42" i="1"/>
  <c r="O48" i="27" s="1"/>
  <c r="AG43" i="1"/>
  <c r="O49" i="27" s="1"/>
  <c r="AG44" i="1"/>
  <c r="O73" i="27" s="1"/>
  <c r="AG45" i="1"/>
  <c r="O74" i="27" s="1"/>
  <c r="AG46" i="1"/>
  <c r="O75" i="27" s="1"/>
  <c r="AG47" i="1"/>
  <c r="O76" i="27" s="1"/>
  <c r="AG48" i="1"/>
  <c r="O77" i="27" s="1"/>
  <c r="AG49" i="1"/>
  <c r="O123" i="27" s="1"/>
  <c r="AG50" i="1"/>
  <c r="O126" i="27" s="1"/>
  <c r="AG51" i="1"/>
  <c r="O133" i="27" s="1"/>
  <c r="AG52" i="1"/>
  <c r="O134" i="27" s="1"/>
  <c r="AG53" i="1"/>
  <c r="O135" i="27" s="1"/>
  <c r="AG54" i="1"/>
  <c r="O136" i="27" s="1"/>
  <c r="AG55" i="1"/>
  <c r="O137" i="27" s="1"/>
  <c r="AG56" i="1"/>
  <c r="O138" i="27" s="1"/>
  <c r="AG57" i="1"/>
  <c r="O139" i="27" s="1"/>
  <c r="AG58" i="1"/>
  <c r="O140" i="27" s="1"/>
  <c r="AG59" i="1"/>
  <c r="O141" i="27" s="1"/>
  <c r="AG60" i="1"/>
  <c r="O142" i="27" s="1"/>
  <c r="AG61" i="1"/>
  <c r="O143" i="27" s="1"/>
  <c r="AG62" i="1"/>
  <c r="O19" i="27" s="1"/>
  <c r="AG63" i="1"/>
  <c r="O21" i="27" s="1"/>
  <c r="AG64" i="1"/>
  <c r="O22" i="27" s="1"/>
  <c r="AG65" i="1"/>
  <c r="O47" i="27" s="1"/>
  <c r="AG66" i="1"/>
  <c r="O71" i="27" s="1"/>
  <c r="AG67" i="1"/>
  <c r="O20" i="27" s="1"/>
  <c r="AG68" i="1"/>
  <c r="O39" i="27" s="1"/>
  <c r="AG69" i="1"/>
  <c r="O40" i="27" s="1"/>
  <c r="AG70" i="1"/>
  <c r="O50" i="27" s="1"/>
  <c r="AG71" i="1"/>
  <c r="O51" i="27" s="1"/>
  <c r="AG72" i="1"/>
  <c r="O57" i="27" s="1"/>
  <c r="AG73" i="1"/>
  <c r="O58" i="27" s="1"/>
  <c r="AG74" i="1"/>
  <c r="O69" i="27" s="1"/>
  <c r="AG75" i="1"/>
  <c r="O79" i="27" s="1"/>
  <c r="AG76" i="1"/>
  <c r="O124" i="27" s="1"/>
  <c r="AG77" i="1"/>
  <c r="O26" i="27" s="1"/>
  <c r="AG78" i="1"/>
  <c r="O34" i="27" s="1"/>
  <c r="AG79" i="1"/>
  <c r="O37" i="27" s="1"/>
  <c r="AG80" i="1"/>
  <c r="O41" i="27" s="1"/>
  <c r="AG81" i="1"/>
  <c r="O43" i="27" s="1"/>
  <c r="AG82" i="1"/>
  <c r="O44" i="27" s="1"/>
  <c r="AG83" i="1"/>
  <c r="O52" i="27" s="1"/>
  <c r="AG84" i="1"/>
  <c r="O53" i="27" s="1"/>
  <c r="AG85" i="1"/>
  <c r="O55" i="27" s="1"/>
  <c r="AG86" i="1"/>
  <c r="O59" i="27" s="1"/>
  <c r="AG87" i="1"/>
  <c r="O60" i="27" s="1"/>
  <c r="AG88" i="1"/>
  <c r="O62" i="27" s="1"/>
  <c r="AG89" i="1"/>
  <c r="O64" i="27" s="1"/>
  <c r="AG90" i="1"/>
  <c r="O65" i="27" s="1"/>
  <c r="AG91" i="1"/>
  <c r="O66" i="27" s="1"/>
  <c r="AG92" i="1"/>
  <c r="O67" i="27" s="1"/>
  <c r="AG93" i="1"/>
  <c r="O87" i="27" s="1"/>
  <c r="AG94" i="1"/>
  <c r="O88" i="27" s="1"/>
  <c r="AG95" i="1"/>
  <c r="O89" i="27" s="1"/>
  <c r="AG96" i="1"/>
  <c r="O90" i="27" s="1"/>
  <c r="AG97" i="1"/>
  <c r="O92" i="27" s="1"/>
  <c r="AG98" i="1"/>
  <c r="O93" i="27" s="1"/>
  <c r="AG99" i="1"/>
  <c r="O100" i="27" s="1"/>
  <c r="AG100" i="1"/>
  <c r="O101" i="27" s="1"/>
  <c r="AG101" i="1"/>
  <c r="O102" i="27" s="1"/>
  <c r="AG102" i="1"/>
  <c r="O103" i="27" s="1"/>
  <c r="AG103" i="1"/>
  <c r="O105" i="27" s="1"/>
  <c r="AG104" i="1"/>
  <c r="O106" i="27" s="1"/>
  <c r="AG105" i="1"/>
  <c r="O107" i="27" s="1"/>
  <c r="AG106" i="1"/>
  <c r="O108" i="27" s="1"/>
  <c r="AG107" i="1"/>
  <c r="O109" i="27" s="1"/>
  <c r="AG108" i="1"/>
  <c r="O111" i="27" s="1"/>
  <c r="AG109" i="1"/>
  <c r="O114" i="27" s="1"/>
  <c r="AG110" i="1"/>
  <c r="O115" i="27" s="1"/>
  <c r="AG111" i="1"/>
  <c r="O116" i="27" s="1"/>
  <c r="AG112" i="1"/>
  <c r="O120" i="27" s="1"/>
  <c r="AG113" i="1"/>
  <c r="O122" i="27" s="1"/>
  <c r="AG114" i="1"/>
  <c r="O2" i="27" s="1"/>
  <c r="AG115" i="1"/>
  <c r="O7" i="27" s="1"/>
  <c r="AG116" i="1"/>
  <c r="O8" i="27" s="1"/>
  <c r="AG117" i="1"/>
  <c r="O9" i="27" s="1"/>
  <c r="AG118" i="1"/>
  <c r="O11" i="27" s="1"/>
  <c r="AG119" i="1"/>
  <c r="O12" i="27" s="1"/>
  <c r="AG120" i="1"/>
  <c r="O13" i="27" s="1"/>
  <c r="AG121" i="1"/>
  <c r="O14" i="27" s="1"/>
  <c r="AG122" i="1"/>
  <c r="O15" i="27" s="1"/>
  <c r="AG123" i="1"/>
  <c r="O16" i="27" s="1"/>
  <c r="AG124" i="1"/>
  <c r="O17" i="27" s="1"/>
  <c r="AG125" i="1"/>
  <c r="O24" i="27" s="1"/>
  <c r="AG126" i="1"/>
  <c r="O25" i="27" s="1"/>
  <c r="AG127" i="1"/>
  <c r="O31" i="27" s="1"/>
  <c r="AG128" i="1"/>
  <c r="O32" i="27" s="1"/>
  <c r="AG129" i="1"/>
  <c r="O33" i="27" s="1"/>
  <c r="AG130" i="1"/>
  <c r="O35" i="27" s="1"/>
  <c r="AG131" i="1"/>
  <c r="O36" i="27" s="1"/>
  <c r="AG132" i="1"/>
  <c r="O46" i="27" s="1"/>
  <c r="AG133" i="1"/>
  <c r="O56" i="27" s="1"/>
  <c r="AG134" i="1"/>
  <c r="O63" i="27" s="1"/>
  <c r="AG135" i="1"/>
  <c r="O68" i="27" s="1"/>
  <c r="AG136" i="1"/>
  <c r="O78" i="27" s="1"/>
  <c r="AG137" i="1"/>
  <c r="O82" i="27" s="1"/>
  <c r="AG138" i="1"/>
  <c r="O83" i="27" s="1"/>
  <c r="AG139" i="1"/>
  <c r="O84" i="27" s="1"/>
  <c r="AG140" i="1"/>
  <c r="O85" i="27" s="1"/>
  <c r="AG141" i="1"/>
  <c r="O86" i="27" s="1"/>
  <c r="AG142" i="1"/>
  <c r="O94" i="27" s="1"/>
  <c r="AG143" i="1"/>
  <c r="O121" i="27" s="1"/>
  <c r="AG2" i="1"/>
  <c r="O80" i="27" s="1"/>
  <c r="Y3" i="1" l="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2" i="1"/>
  <c r="V3" i="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2" i="1"/>
  <c r="U3" i="1"/>
  <c r="AE3" i="1" s="1"/>
  <c r="U4" i="1"/>
  <c r="AE4" i="1" s="1"/>
  <c r="U5" i="1"/>
  <c r="AE5" i="1" s="1"/>
  <c r="U6" i="1"/>
  <c r="U7" i="1"/>
  <c r="U8" i="1"/>
  <c r="U9" i="1"/>
  <c r="U10" i="1"/>
  <c r="U11" i="1"/>
  <c r="U12" i="1"/>
  <c r="U13" i="1"/>
  <c r="U14" i="1"/>
  <c r="AE14" i="1" s="1"/>
  <c r="U15" i="1"/>
  <c r="U16" i="1"/>
  <c r="U17" i="1"/>
  <c r="U18" i="1"/>
  <c r="U19" i="1"/>
  <c r="U20" i="1"/>
  <c r="U21" i="1"/>
  <c r="U22" i="1"/>
  <c r="U23" i="1"/>
  <c r="U24" i="1"/>
  <c r="U25" i="1"/>
  <c r="U26" i="1"/>
  <c r="U27" i="1"/>
  <c r="AE27" i="1" s="1"/>
  <c r="U28" i="1"/>
  <c r="U29" i="1"/>
  <c r="U30" i="1"/>
  <c r="AE30" i="1" s="1"/>
  <c r="U31" i="1"/>
  <c r="AE31" i="1" s="1"/>
  <c r="U32" i="1"/>
  <c r="AE32" i="1" s="1"/>
  <c r="U33" i="1"/>
  <c r="AE33" i="1" s="1"/>
  <c r="U34" i="1"/>
  <c r="AE34" i="1" s="1"/>
  <c r="U35" i="1"/>
  <c r="U36" i="1"/>
  <c r="U37" i="1"/>
  <c r="AE37" i="1" s="1"/>
  <c r="U38" i="1"/>
  <c r="AE38" i="1" s="1"/>
  <c r="U39" i="1"/>
  <c r="AE39" i="1" s="1"/>
  <c r="U40" i="1"/>
  <c r="AE40" i="1" s="1"/>
  <c r="U41" i="1"/>
  <c r="AE41" i="1" s="1"/>
  <c r="U42" i="1"/>
  <c r="U43" i="1"/>
  <c r="U44" i="1"/>
  <c r="U45" i="1"/>
  <c r="U46" i="1"/>
  <c r="U47" i="1"/>
  <c r="U48" i="1"/>
  <c r="U49" i="1"/>
  <c r="AE49" i="1" s="1"/>
  <c r="U50" i="1"/>
  <c r="AE50" i="1" s="1"/>
  <c r="U51" i="1"/>
  <c r="AE51" i="1" s="1"/>
  <c r="U52" i="1"/>
  <c r="AE52" i="1" s="1"/>
  <c r="U53" i="1"/>
  <c r="AE53" i="1" s="1"/>
  <c r="U54" i="1"/>
  <c r="AE54" i="1" s="1"/>
  <c r="U55" i="1"/>
  <c r="AE55" i="1" s="1"/>
  <c r="U56" i="1"/>
  <c r="AE56" i="1" s="1"/>
  <c r="U57" i="1"/>
  <c r="AE57" i="1" s="1"/>
  <c r="U58" i="1"/>
  <c r="AE58" i="1" s="1"/>
  <c r="U59" i="1"/>
  <c r="AE59" i="1" s="1"/>
  <c r="U60" i="1"/>
  <c r="AE60" i="1" s="1"/>
  <c r="U61" i="1"/>
  <c r="AE61" i="1" s="1"/>
  <c r="U62" i="1"/>
  <c r="U63" i="1"/>
  <c r="U64" i="1"/>
  <c r="U65" i="1"/>
  <c r="U66" i="1"/>
  <c r="U67" i="1"/>
  <c r="U68" i="1"/>
  <c r="U69" i="1"/>
  <c r="U70" i="1"/>
  <c r="U71" i="1"/>
  <c r="U72" i="1"/>
  <c r="U73" i="1"/>
  <c r="AE73" i="1" s="1"/>
  <c r="U74" i="1"/>
  <c r="U75" i="1"/>
  <c r="AE75" i="1" s="1"/>
  <c r="U76" i="1"/>
  <c r="AE76" i="1" s="1"/>
  <c r="U77" i="1"/>
  <c r="U78" i="1"/>
  <c r="U79" i="1"/>
  <c r="U80" i="1"/>
  <c r="U81" i="1"/>
  <c r="U82" i="1"/>
  <c r="U83" i="1"/>
  <c r="U84" i="1"/>
  <c r="U85" i="1"/>
  <c r="U86" i="1"/>
  <c r="AE86" i="1" s="1"/>
  <c r="U87" i="1"/>
  <c r="AE87" i="1" s="1"/>
  <c r="U88" i="1"/>
  <c r="AE88" i="1" s="1"/>
  <c r="U89" i="1"/>
  <c r="U90" i="1"/>
  <c r="U91" i="1"/>
  <c r="U92" i="1"/>
  <c r="U93" i="1"/>
  <c r="U94" i="1"/>
  <c r="U95" i="1"/>
  <c r="U96" i="1"/>
  <c r="U97" i="1"/>
  <c r="U98" i="1"/>
  <c r="U99" i="1"/>
  <c r="U100" i="1"/>
  <c r="U101" i="1"/>
  <c r="U102" i="1"/>
  <c r="U103" i="1"/>
  <c r="U104" i="1"/>
  <c r="U105" i="1"/>
  <c r="U106" i="1"/>
  <c r="U107" i="1"/>
  <c r="U108" i="1"/>
  <c r="U109" i="1"/>
  <c r="U110" i="1"/>
  <c r="AE110" i="1" s="1"/>
  <c r="U111" i="1"/>
  <c r="AE111" i="1" s="1"/>
  <c r="U112" i="1"/>
  <c r="U113" i="1"/>
  <c r="U114" i="1"/>
  <c r="AE114" i="1" s="1"/>
  <c r="U115" i="1"/>
  <c r="U116" i="1"/>
  <c r="U117" i="1"/>
  <c r="U118" i="1"/>
  <c r="U119" i="1"/>
  <c r="U120" i="1"/>
  <c r="U121" i="1"/>
  <c r="AE121" i="1" s="1"/>
  <c r="U122" i="1"/>
  <c r="AE122" i="1" s="1"/>
  <c r="U123" i="1"/>
  <c r="U124" i="1"/>
  <c r="U125" i="1"/>
  <c r="U126" i="1"/>
  <c r="U127" i="1"/>
  <c r="U128" i="1"/>
  <c r="U129" i="1"/>
  <c r="U130" i="1"/>
  <c r="U131" i="1"/>
  <c r="U132" i="1"/>
  <c r="U133" i="1"/>
  <c r="U134" i="1"/>
  <c r="AE134" i="1" s="1"/>
  <c r="U135" i="1"/>
  <c r="U136" i="1"/>
  <c r="U137" i="1"/>
  <c r="U138" i="1"/>
  <c r="U139" i="1"/>
  <c r="U140" i="1"/>
  <c r="U141" i="1"/>
  <c r="U142" i="1"/>
  <c r="U143" i="1"/>
  <c r="U2" i="1"/>
  <c r="AE2" i="1" s="1"/>
  <c r="T3"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2" i="1"/>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2"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2" i="1"/>
  <c r="R3" i="1" l="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2" i="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2" i="1"/>
  <c r="Q3" i="5" l="1"/>
  <c r="Q4" i="5"/>
  <c r="Q5"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2" i="5"/>
  <c r="Z128" i="1"/>
  <c r="AB128" i="1"/>
  <c r="X128" i="1"/>
  <c r="X129" i="1"/>
  <c r="AB129" i="1"/>
  <c r="Z130" i="1"/>
  <c r="AB130" i="1"/>
  <c r="X131" i="1"/>
  <c r="AB131" i="1"/>
  <c r="W131" i="1"/>
  <c r="Z132" i="1"/>
  <c r="AB132" i="1"/>
  <c r="X133" i="1"/>
  <c r="AB133" i="1"/>
  <c r="Z134" i="1"/>
  <c r="AB134" i="1"/>
  <c r="AC134" i="1" s="1"/>
  <c r="X135" i="1"/>
  <c r="AB135" i="1"/>
  <c r="Z136" i="1"/>
  <c r="AB136" i="1"/>
  <c r="X137" i="1"/>
  <c r="AB137" i="1"/>
  <c r="Z138" i="1"/>
  <c r="AB138" i="1"/>
  <c r="X139" i="1"/>
  <c r="AB139" i="1"/>
  <c r="Z140" i="1"/>
  <c r="AB140" i="1"/>
  <c r="X141" i="1"/>
  <c r="AB141" i="1"/>
  <c r="Z142" i="1"/>
  <c r="AB142" i="1"/>
  <c r="X143" i="1"/>
  <c r="AB143" i="1"/>
  <c r="AC130" i="1" l="1"/>
  <c r="AE130" i="1"/>
  <c r="AC131" i="1"/>
  <c r="AE131" i="1"/>
  <c r="AC129" i="1"/>
  <c r="AE129" i="1"/>
  <c r="AC142" i="1"/>
  <c r="AE142" i="1"/>
  <c r="AC140" i="1"/>
  <c r="AE140" i="1"/>
  <c r="AC138" i="1"/>
  <c r="AE138" i="1"/>
  <c r="AC136" i="1"/>
  <c r="AE136" i="1"/>
  <c r="AC132" i="1"/>
  <c r="AE132" i="1"/>
  <c r="AC143" i="1"/>
  <c r="AE143" i="1"/>
  <c r="AC141" i="1"/>
  <c r="AE141" i="1"/>
  <c r="AC139" i="1"/>
  <c r="AE139" i="1"/>
  <c r="AC137" i="1"/>
  <c r="AE137" i="1"/>
  <c r="AC135" i="1"/>
  <c r="AE135" i="1"/>
  <c r="AC133" i="1"/>
  <c r="AE133" i="1"/>
  <c r="AC128" i="1"/>
  <c r="AE128" i="1"/>
  <c r="W139" i="1"/>
  <c r="W129" i="1"/>
  <c r="W136" i="1"/>
  <c r="W141" i="1"/>
  <c r="W128" i="1"/>
  <c r="W134" i="1"/>
  <c r="W140" i="1"/>
  <c r="W138" i="1"/>
  <c r="AA128" i="1"/>
  <c r="W132" i="1"/>
  <c r="W130" i="1"/>
  <c r="W142" i="1"/>
  <c r="W135" i="1"/>
  <c r="W133" i="1"/>
  <c r="W137" i="1"/>
  <c r="AA142" i="1"/>
  <c r="AA141" i="1"/>
  <c r="AA140" i="1"/>
  <c r="AA139" i="1"/>
  <c r="AA138" i="1"/>
  <c r="AA137" i="1"/>
  <c r="AA136" i="1"/>
  <c r="AA135" i="1"/>
  <c r="AA134" i="1"/>
  <c r="AA133" i="1"/>
  <c r="AA132" i="1"/>
  <c r="AA131" i="1"/>
  <c r="AA130" i="1"/>
  <c r="AA129" i="1"/>
  <c r="AD128" i="1"/>
  <c r="AD143" i="1"/>
  <c r="AD142" i="1"/>
  <c r="AD141" i="1"/>
  <c r="AD140" i="1"/>
  <c r="AD139" i="1"/>
  <c r="AD138" i="1"/>
  <c r="AD137" i="1"/>
  <c r="AD136" i="1"/>
  <c r="AD135" i="1"/>
  <c r="AD134" i="1"/>
  <c r="AD133" i="1"/>
  <c r="AD132" i="1"/>
  <c r="AD131" i="1"/>
  <c r="AD130" i="1"/>
  <c r="AD129" i="1"/>
  <c r="Z143" i="1"/>
  <c r="X142" i="1"/>
  <c r="Z141" i="1"/>
  <c r="X140" i="1"/>
  <c r="Z139" i="1"/>
  <c r="X138" i="1"/>
  <c r="Z137" i="1"/>
  <c r="X136" i="1"/>
  <c r="Z135" i="1"/>
  <c r="X134" i="1"/>
  <c r="Z133" i="1"/>
  <c r="X132" i="1"/>
  <c r="Z131" i="1"/>
  <c r="X130" i="1"/>
  <c r="Z129" i="1"/>
  <c r="AA143" i="1"/>
  <c r="W143" i="1"/>
  <c r="AB103" i="1" l="1"/>
  <c r="AB104" i="1"/>
  <c r="AB105" i="1"/>
  <c r="AB106" i="1"/>
  <c r="AB107" i="1"/>
  <c r="AB108" i="1"/>
  <c r="AB109" i="1"/>
  <c r="AB110" i="1"/>
  <c r="AC110" i="1" s="1"/>
  <c r="AB111" i="1"/>
  <c r="AC111" i="1" s="1"/>
  <c r="AB112" i="1"/>
  <c r="AB113" i="1"/>
  <c r="AB114" i="1"/>
  <c r="AC114" i="1" s="1"/>
  <c r="AB115" i="1"/>
  <c r="AB116" i="1"/>
  <c r="AB117" i="1"/>
  <c r="AB118" i="1"/>
  <c r="AB119" i="1"/>
  <c r="AB120" i="1"/>
  <c r="AB121" i="1"/>
  <c r="AC121" i="1" s="1"/>
  <c r="AB122" i="1"/>
  <c r="AC122" i="1" s="1"/>
  <c r="AB123" i="1"/>
  <c r="AB124" i="1"/>
  <c r="AB125" i="1"/>
  <c r="AB126" i="1"/>
  <c r="AB127" i="1"/>
  <c r="X103" i="1"/>
  <c r="Z104" i="1"/>
  <c r="X105" i="1"/>
  <c r="Z106" i="1"/>
  <c r="X107" i="1"/>
  <c r="Z108" i="1"/>
  <c r="X109" i="1"/>
  <c r="Z110" i="1"/>
  <c r="X111" i="1"/>
  <c r="Z112" i="1"/>
  <c r="X113" i="1"/>
  <c r="Z114" i="1"/>
  <c r="X115" i="1"/>
  <c r="Z116" i="1"/>
  <c r="X117" i="1"/>
  <c r="Z118" i="1"/>
  <c r="X119" i="1"/>
  <c r="Z120" i="1"/>
  <c r="X121" i="1"/>
  <c r="Z122" i="1"/>
  <c r="X123" i="1"/>
  <c r="Z124" i="1"/>
  <c r="X125" i="1"/>
  <c r="Z126" i="1"/>
  <c r="Z127" i="1"/>
  <c r="AC126" i="1" l="1"/>
  <c r="AE126" i="1"/>
  <c r="AC118" i="1"/>
  <c r="AE118" i="1"/>
  <c r="AC106" i="1"/>
  <c r="AE106" i="1"/>
  <c r="AC125" i="1"/>
  <c r="AE125" i="1"/>
  <c r="AC117" i="1"/>
  <c r="AE117" i="1"/>
  <c r="AC113" i="1"/>
  <c r="AE113" i="1"/>
  <c r="AC109" i="1"/>
  <c r="AE109" i="1"/>
  <c r="AC105" i="1"/>
  <c r="AE105" i="1"/>
  <c r="AC124" i="1"/>
  <c r="AE124" i="1"/>
  <c r="AC120" i="1"/>
  <c r="AE120" i="1"/>
  <c r="AC116" i="1"/>
  <c r="AE116" i="1"/>
  <c r="AC112" i="1"/>
  <c r="AE112" i="1"/>
  <c r="AC108" i="1"/>
  <c r="AE108" i="1"/>
  <c r="AC104" i="1"/>
  <c r="AE104" i="1"/>
  <c r="AC127" i="1"/>
  <c r="AE127" i="1"/>
  <c r="AC123" i="1"/>
  <c r="AE123" i="1"/>
  <c r="AC119" i="1"/>
  <c r="AE119" i="1"/>
  <c r="AC115" i="1"/>
  <c r="AE115" i="1"/>
  <c r="AC107" i="1"/>
  <c r="AE107" i="1"/>
  <c r="AC103" i="1"/>
  <c r="AE103" i="1"/>
  <c r="W113" i="1"/>
  <c r="AA121" i="1"/>
  <c r="AA109" i="1"/>
  <c r="AA125" i="1"/>
  <c r="W117" i="1"/>
  <c r="AA107" i="1"/>
  <c r="X127" i="1"/>
  <c r="AA119" i="1"/>
  <c r="W115" i="1"/>
  <c r="AA111" i="1"/>
  <c r="AA123" i="1"/>
  <c r="W127" i="1"/>
  <c r="W125" i="1"/>
  <c r="W123" i="1"/>
  <c r="W121" i="1"/>
  <c r="AA117" i="1"/>
  <c r="AA113" i="1"/>
  <c r="W109" i="1"/>
  <c r="W107" i="1"/>
  <c r="W103" i="1"/>
  <c r="AA103" i="1"/>
  <c r="AA127" i="1"/>
  <c r="W119" i="1"/>
  <c r="AA115" i="1"/>
  <c r="W111" i="1"/>
  <c r="AA105" i="1"/>
  <c r="W105" i="1"/>
  <c r="X126" i="1"/>
  <c r="Z125" i="1"/>
  <c r="X124" i="1"/>
  <c r="Z123" i="1"/>
  <c r="X122" i="1"/>
  <c r="Z121" i="1"/>
  <c r="X120" i="1"/>
  <c r="Z119" i="1"/>
  <c r="X118" i="1"/>
  <c r="Z117" i="1"/>
  <c r="X116" i="1"/>
  <c r="Z115" i="1"/>
  <c r="X114" i="1"/>
  <c r="Z113" i="1"/>
  <c r="X112" i="1"/>
  <c r="Z111" i="1"/>
  <c r="X110" i="1"/>
  <c r="Z109" i="1"/>
  <c r="X108" i="1"/>
  <c r="Z107" i="1"/>
  <c r="X106" i="1"/>
  <c r="Z105" i="1"/>
  <c r="X104" i="1"/>
  <c r="Z103" i="1"/>
  <c r="AA126" i="1"/>
  <c r="W126" i="1"/>
  <c r="AA124" i="1"/>
  <c r="W124" i="1"/>
  <c r="AA122" i="1"/>
  <c r="W122" i="1"/>
  <c r="AA120" i="1"/>
  <c r="W120" i="1"/>
  <c r="AA118" i="1"/>
  <c r="W118" i="1"/>
  <c r="AA116" i="1"/>
  <c r="W116" i="1"/>
  <c r="AA114" i="1"/>
  <c r="W114" i="1"/>
  <c r="AA112" i="1"/>
  <c r="W112" i="1"/>
  <c r="AA110" i="1"/>
  <c r="W110" i="1"/>
  <c r="AA108" i="1"/>
  <c r="W108" i="1"/>
  <c r="AA106" i="1"/>
  <c r="W106" i="1"/>
  <c r="AA104" i="1"/>
  <c r="W104" i="1"/>
  <c r="AD126" i="1"/>
  <c r="AD124" i="1"/>
  <c r="AD122" i="1"/>
  <c r="AD120" i="1"/>
  <c r="AD118" i="1"/>
  <c r="AD117" i="1"/>
  <c r="AD115" i="1"/>
  <c r="AD114" i="1"/>
  <c r="AD113" i="1"/>
  <c r="AD112" i="1"/>
  <c r="AD111" i="1"/>
  <c r="AD110" i="1"/>
  <c r="AD109" i="1"/>
  <c r="AD108" i="1"/>
  <c r="AD107" i="1"/>
  <c r="AD106" i="1"/>
  <c r="AD105" i="1"/>
  <c r="AD104" i="1"/>
  <c r="AD103" i="1"/>
  <c r="AD127" i="1"/>
  <c r="AD125" i="1"/>
  <c r="AD123" i="1"/>
  <c r="AD121" i="1"/>
  <c r="AD119" i="1"/>
  <c r="AD116" i="1"/>
  <c r="E10" i="22" l="1"/>
  <c r="E11" i="22"/>
  <c r="E12" i="22"/>
  <c r="E13" i="22"/>
  <c r="E14" i="22"/>
  <c r="E15" i="22"/>
  <c r="E16" i="22"/>
  <c r="E9" i="22"/>
  <c r="E10" i="20"/>
  <c r="E11" i="20"/>
  <c r="E12" i="20"/>
  <c r="E9" i="20"/>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9" i="18"/>
  <c r="E10" i="15"/>
  <c r="E11" i="15"/>
  <c r="E12" i="15"/>
  <c r="E13" i="15"/>
  <c r="E14" i="15"/>
  <c r="E15" i="15"/>
  <c r="E16" i="15"/>
  <c r="E17" i="15"/>
  <c r="E18" i="15"/>
  <c r="E19" i="15"/>
  <c r="E9" i="15"/>
  <c r="B14" i="22" l="1"/>
  <c r="C14" i="22"/>
  <c r="C10" i="22"/>
  <c r="B10" i="22"/>
  <c r="C15" i="22"/>
  <c r="B15" i="22"/>
  <c r="C12" i="20"/>
  <c r="B12" i="20"/>
  <c r="C16" i="22"/>
  <c r="B16" i="22"/>
  <c r="C12" i="22"/>
  <c r="B12" i="22"/>
  <c r="C9" i="20"/>
  <c r="B9" i="20"/>
  <c r="B11" i="22"/>
  <c r="B11" i="20"/>
  <c r="C11" i="22"/>
  <c r="C11" i="20"/>
  <c r="C9" i="22"/>
  <c r="B9" i="22"/>
  <c r="C10" i="20"/>
  <c r="B10" i="20"/>
  <c r="C13" i="22"/>
  <c r="B13" i="22"/>
  <c r="C13" i="18"/>
  <c r="D13" i="18"/>
  <c r="C38" i="18"/>
  <c r="D38" i="18"/>
  <c r="D23" i="18"/>
  <c r="C23" i="18"/>
  <c r="C21" i="18"/>
  <c r="D21" i="18"/>
  <c r="D20" i="18"/>
  <c r="C20" i="18"/>
  <c r="C34" i="18"/>
  <c r="D34" i="18"/>
  <c r="D32" i="18"/>
  <c r="C32" i="18"/>
  <c r="C30" i="18"/>
  <c r="D30" i="18"/>
  <c r="C45" i="18"/>
  <c r="D45" i="18"/>
  <c r="D51" i="18"/>
  <c r="C51" i="18"/>
  <c r="C42" i="18"/>
  <c r="D42" i="18"/>
  <c r="C50" i="18"/>
  <c r="D50" i="18"/>
  <c r="D40" i="18"/>
  <c r="C40" i="18"/>
  <c r="C39" i="18"/>
  <c r="D39" i="18"/>
  <c r="C37" i="18"/>
  <c r="D37" i="18"/>
  <c r="D19" i="18"/>
  <c r="C19" i="18"/>
  <c r="C18" i="18"/>
  <c r="D18" i="18"/>
  <c r="D31" i="18"/>
  <c r="C31" i="18"/>
  <c r="C27" i="18"/>
  <c r="D27" i="18"/>
  <c r="D24" i="18"/>
  <c r="C24" i="18"/>
  <c r="D48" i="18"/>
  <c r="C48" i="18"/>
  <c r="D44" i="18"/>
  <c r="C44" i="18"/>
  <c r="C41" i="18"/>
  <c r="D41" i="18"/>
  <c r="D12" i="18"/>
  <c r="C12" i="18"/>
  <c r="D36" i="18"/>
  <c r="C36" i="18"/>
  <c r="D9" i="18"/>
  <c r="C9" i="18"/>
  <c r="D16" i="18"/>
  <c r="C49" i="18"/>
  <c r="D49" i="18"/>
  <c r="C16" i="18"/>
  <c r="C29" i="18"/>
  <c r="D29" i="18"/>
  <c r="C26" i="18"/>
  <c r="D26" i="18"/>
  <c r="D15" i="18"/>
  <c r="C15" i="18"/>
  <c r="C14" i="18"/>
  <c r="D14" i="18"/>
  <c r="D47" i="18"/>
  <c r="C47" i="18"/>
  <c r="C46" i="18"/>
  <c r="D46" i="18"/>
  <c r="D43" i="18"/>
  <c r="C43" i="18"/>
  <c r="C11" i="18"/>
  <c r="D11" i="18"/>
  <c r="C10" i="18"/>
  <c r="D10" i="18"/>
  <c r="C22" i="18"/>
  <c r="D22" i="18"/>
  <c r="C17" i="18"/>
  <c r="D17" i="18"/>
  <c r="D35" i="18"/>
  <c r="C35" i="18"/>
  <c r="C33" i="18"/>
  <c r="D33" i="18"/>
  <c r="D28" i="18"/>
  <c r="C28" i="18"/>
  <c r="C25" i="18"/>
  <c r="D25" i="18"/>
  <c r="B13" i="15"/>
  <c r="C13" i="15"/>
  <c r="B18" i="15"/>
  <c r="C18" i="15"/>
  <c r="C11" i="15"/>
  <c r="B11" i="15"/>
  <c r="B14" i="15"/>
  <c r="C14" i="15"/>
  <c r="B10" i="15"/>
  <c r="C10" i="15"/>
  <c r="C19" i="15"/>
  <c r="B19" i="15"/>
  <c r="B16" i="15"/>
  <c r="C16" i="15"/>
  <c r="D16" i="15" s="1"/>
  <c r="B17" i="15"/>
  <c r="C17" i="15"/>
  <c r="C15" i="15"/>
  <c r="B15" i="15"/>
  <c r="B12" i="15"/>
  <c r="C12" i="15"/>
  <c r="B9" i="15"/>
  <c r="C9" i="15"/>
  <c r="E45" i="18" l="1"/>
  <c r="E28" i="18"/>
  <c r="E44" i="18"/>
  <c r="E51" i="18"/>
  <c r="E39" i="18"/>
  <c r="E50" i="18"/>
  <c r="E30" i="18"/>
  <c r="E34" i="18"/>
  <c r="E43" i="18"/>
  <c r="E48" i="18"/>
  <c r="E40" i="18"/>
  <c r="E38" i="18"/>
  <c r="D11" i="22"/>
  <c r="E46" i="18"/>
  <c r="D17" i="15"/>
  <c r="D14" i="22"/>
  <c r="E13" i="18"/>
  <c r="E41" i="18"/>
  <c r="E37" i="18"/>
  <c r="E42" i="18"/>
  <c r="E47" i="18"/>
  <c r="D9" i="20"/>
  <c r="D16" i="22"/>
  <c r="E49" i="18"/>
  <c r="D13" i="22"/>
  <c r="D9" i="22"/>
  <c r="D12" i="22"/>
  <c r="D12" i="20"/>
  <c r="D10" i="22"/>
  <c r="D11" i="20"/>
  <c r="E15" i="18"/>
  <c r="E36" i="18"/>
  <c r="E32" i="18"/>
  <c r="E20" i="18"/>
  <c r="E23" i="18"/>
  <c r="D10" i="20"/>
  <c r="D15" i="22"/>
  <c r="D15" i="15"/>
  <c r="E9" i="18"/>
  <c r="E12" i="18"/>
  <c r="E24" i="18"/>
  <c r="E31" i="18"/>
  <c r="E19" i="18"/>
  <c r="D11" i="15"/>
  <c r="E35" i="18"/>
  <c r="E27" i="18"/>
  <c r="E18" i="18"/>
  <c r="D13" i="15"/>
  <c r="E22" i="18"/>
  <c r="E11" i="18"/>
  <c r="E14" i="18"/>
  <c r="E26" i="18"/>
  <c r="E21" i="18"/>
  <c r="D12" i="15"/>
  <c r="D14" i="15"/>
  <c r="D18" i="15"/>
  <c r="E25" i="18"/>
  <c r="E33" i="18"/>
  <c r="E17" i="18"/>
  <c r="E10" i="18"/>
  <c r="E29" i="18"/>
  <c r="D9" i="15"/>
  <c r="E16" i="18"/>
  <c r="D19" i="15"/>
  <c r="D10" i="15"/>
  <c r="AB3" i="1"/>
  <c r="AC3" i="1" s="1"/>
  <c r="AB4" i="1"/>
  <c r="AC4" i="1" s="1"/>
  <c r="AB5" i="1"/>
  <c r="AC5" i="1" s="1"/>
  <c r="AB6" i="1"/>
  <c r="AB7" i="1"/>
  <c r="AB8" i="1"/>
  <c r="AB9" i="1"/>
  <c r="AB10" i="1"/>
  <c r="AB11" i="1"/>
  <c r="AB12" i="1"/>
  <c r="AB13" i="1"/>
  <c r="AB14" i="1"/>
  <c r="AC14" i="1" s="1"/>
  <c r="AB15" i="1"/>
  <c r="AB16" i="1"/>
  <c r="AB17" i="1"/>
  <c r="AB18" i="1"/>
  <c r="AB19" i="1"/>
  <c r="AB20" i="1"/>
  <c r="AB21" i="1"/>
  <c r="AB22" i="1"/>
  <c r="AB23" i="1"/>
  <c r="AB24" i="1"/>
  <c r="AB25" i="1"/>
  <c r="AB26" i="1"/>
  <c r="AB27" i="1"/>
  <c r="AC27" i="1" s="1"/>
  <c r="AB28" i="1"/>
  <c r="AB29" i="1"/>
  <c r="AB30" i="1"/>
  <c r="AC30" i="1" s="1"/>
  <c r="AB31" i="1"/>
  <c r="AC31" i="1" s="1"/>
  <c r="AB32" i="1"/>
  <c r="AC32" i="1" s="1"/>
  <c r="AB33" i="1"/>
  <c r="AC33" i="1" s="1"/>
  <c r="AB34" i="1"/>
  <c r="AC34" i="1" s="1"/>
  <c r="AB35" i="1"/>
  <c r="AB36" i="1"/>
  <c r="AB37" i="1"/>
  <c r="AC37" i="1" s="1"/>
  <c r="AB38" i="1"/>
  <c r="AC38" i="1" s="1"/>
  <c r="AB39" i="1"/>
  <c r="AC39" i="1" s="1"/>
  <c r="AB40" i="1"/>
  <c r="AC40" i="1" s="1"/>
  <c r="AB41" i="1"/>
  <c r="AC41" i="1" s="1"/>
  <c r="AB42" i="1"/>
  <c r="AB43" i="1"/>
  <c r="AB44" i="1"/>
  <c r="AB45" i="1"/>
  <c r="AB46" i="1"/>
  <c r="AB47" i="1"/>
  <c r="AB48" i="1"/>
  <c r="AB49" i="1"/>
  <c r="AC49" i="1" s="1"/>
  <c r="AB50" i="1"/>
  <c r="AC50" i="1" s="1"/>
  <c r="AB51" i="1"/>
  <c r="AC51" i="1" s="1"/>
  <c r="AB52" i="1"/>
  <c r="AC52" i="1" s="1"/>
  <c r="AB53" i="1"/>
  <c r="AC53" i="1" s="1"/>
  <c r="AB54" i="1"/>
  <c r="AC54" i="1" s="1"/>
  <c r="AB55" i="1"/>
  <c r="AC55" i="1" s="1"/>
  <c r="AB56" i="1"/>
  <c r="AC56" i="1" s="1"/>
  <c r="AB57" i="1"/>
  <c r="AC57" i="1" s="1"/>
  <c r="AB58" i="1"/>
  <c r="AC58" i="1" s="1"/>
  <c r="AB59" i="1"/>
  <c r="AC59" i="1" s="1"/>
  <c r="AB60" i="1"/>
  <c r="AC60" i="1" s="1"/>
  <c r="AB61" i="1"/>
  <c r="AC61" i="1" s="1"/>
  <c r="AB62" i="1"/>
  <c r="AB63" i="1"/>
  <c r="AB64" i="1"/>
  <c r="AB65" i="1"/>
  <c r="AB66" i="1"/>
  <c r="AB67" i="1"/>
  <c r="AB68" i="1"/>
  <c r="AB69" i="1"/>
  <c r="AB70" i="1"/>
  <c r="AB71" i="1"/>
  <c r="AB72" i="1"/>
  <c r="AB73" i="1"/>
  <c r="AC73" i="1" s="1"/>
  <c r="AB74" i="1"/>
  <c r="AB75" i="1"/>
  <c r="AC75" i="1" s="1"/>
  <c r="AB76" i="1"/>
  <c r="AC76" i="1" s="1"/>
  <c r="AB77" i="1"/>
  <c r="AB78" i="1"/>
  <c r="AB79" i="1"/>
  <c r="AB80" i="1"/>
  <c r="AB81" i="1"/>
  <c r="AB82" i="1"/>
  <c r="AB83" i="1"/>
  <c r="AB84" i="1"/>
  <c r="AB85" i="1"/>
  <c r="AB86" i="1"/>
  <c r="AC86" i="1" s="1"/>
  <c r="AB87" i="1"/>
  <c r="AC87" i="1" s="1"/>
  <c r="AB88" i="1"/>
  <c r="AC88" i="1" s="1"/>
  <c r="AB89" i="1"/>
  <c r="AB90" i="1"/>
  <c r="AB91" i="1"/>
  <c r="AB92" i="1"/>
  <c r="AB93" i="1"/>
  <c r="AB94" i="1"/>
  <c r="AB95" i="1"/>
  <c r="AB96" i="1"/>
  <c r="AB97" i="1"/>
  <c r="AB98" i="1"/>
  <c r="AB99" i="1"/>
  <c r="AB100" i="1"/>
  <c r="AB101" i="1"/>
  <c r="AB102" i="1"/>
  <c r="AB2" i="1"/>
  <c r="AC72" i="1" l="1"/>
  <c r="AE72" i="1"/>
  <c r="AC99" i="1"/>
  <c r="AE99" i="1"/>
  <c r="AC95" i="1"/>
  <c r="AE95" i="1"/>
  <c r="AC91" i="1"/>
  <c r="AE91" i="1"/>
  <c r="AC83" i="1"/>
  <c r="AE83" i="1"/>
  <c r="AC79" i="1"/>
  <c r="AE79" i="1"/>
  <c r="AC71" i="1"/>
  <c r="AE71" i="1"/>
  <c r="AC67" i="1"/>
  <c r="AE67" i="1"/>
  <c r="AC65" i="1"/>
  <c r="AE65" i="1"/>
  <c r="AC45" i="1"/>
  <c r="AE45" i="1"/>
  <c r="AC29" i="1"/>
  <c r="AE29" i="1"/>
  <c r="AC25" i="1"/>
  <c r="AE25" i="1"/>
  <c r="AC21" i="1"/>
  <c r="AE21" i="1"/>
  <c r="AC17" i="1"/>
  <c r="AE17" i="1"/>
  <c r="AC13" i="1"/>
  <c r="AE13" i="1"/>
  <c r="AC9" i="1"/>
  <c r="AE9" i="1"/>
  <c r="AC102" i="1"/>
  <c r="AE102" i="1"/>
  <c r="AC98" i="1"/>
  <c r="AE98" i="1"/>
  <c r="AC94" i="1"/>
  <c r="AE94" i="1"/>
  <c r="AC90" i="1"/>
  <c r="AE90" i="1"/>
  <c r="AC82" i="1"/>
  <c r="AE82" i="1"/>
  <c r="AC78" i="1"/>
  <c r="AE78" i="1"/>
  <c r="AC74" i="1"/>
  <c r="AE74" i="1"/>
  <c r="AC70" i="1"/>
  <c r="AE70" i="1"/>
  <c r="AC64" i="1"/>
  <c r="AE64" i="1"/>
  <c r="AC48" i="1"/>
  <c r="AE48" i="1"/>
  <c r="AC44" i="1"/>
  <c r="AE44" i="1"/>
  <c r="AC36" i="1"/>
  <c r="AE36" i="1"/>
  <c r="AC28" i="1"/>
  <c r="AE28" i="1"/>
  <c r="AC24" i="1"/>
  <c r="AE24" i="1"/>
  <c r="AC20" i="1"/>
  <c r="AE20" i="1"/>
  <c r="AC16" i="1"/>
  <c r="AE16" i="1"/>
  <c r="AC12" i="1"/>
  <c r="AE12" i="1"/>
  <c r="AC8" i="1"/>
  <c r="AE8" i="1"/>
  <c r="AC97" i="1"/>
  <c r="AE97" i="1"/>
  <c r="AC93" i="1"/>
  <c r="AE93" i="1"/>
  <c r="AC89" i="1"/>
  <c r="AE89" i="1"/>
  <c r="AC85" i="1"/>
  <c r="AE85" i="1"/>
  <c r="AC81" i="1"/>
  <c r="AE81" i="1"/>
  <c r="AC77" i="1"/>
  <c r="AE77" i="1"/>
  <c r="AC69" i="1"/>
  <c r="AE69" i="1"/>
  <c r="AC63" i="1"/>
  <c r="AE63" i="1"/>
  <c r="AC47" i="1"/>
  <c r="AE47" i="1"/>
  <c r="AC43" i="1"/>
  <c r="AE43" i="1"/>
  <c r="AC35" i="1"/>
  <c r="AE35" i="1"/>
  <c r="AC23" i="1"/>
  <c r="AE23" i="1"/>
  <c r="AC19" i="1"/>
  <c r="AE19" i="1"/>
  <c r="AC15" i="1"/>
  <c r="AE15" i="1"/>
  <c r="AC11" i="1"/>
  <c r="AE11" i="1"/>
  <c r="AC7" i="1"/>
  <c r="AE7" i="1"/>
  <c r="AC101" i="1"/>
  <c r="AE101" i="1"/>
  <c r="AC100" i="1"/>
  <c r="AE100" i="1"/>
  <c r="AC96" i="1"/>
  <c r="AE96" i="1"/>
  <c r="AC92" i="1"/>
  <c r="AE92" i="1"/>
  <c r="AC84" i="1"/>
  <c r="AE84" i="1"/>
  <c r="AC80" i="1"/>
  <c r="AE80" i="1"/>
  <c r="AC68" i="1"/>
  <c r="AE68" i="1"/>
  <c r="AC66" i="1"/>
  <c r="AE66" i="1"/>
  <c r="AC62" i="1"/>
  <c r="AE62" i="1"/>
  <c r="AC46" i="1"/>
  <c r="AE46" i="1"/>
  <c r="AC42" i="1"/>
  <c r="AE42" i="1"/>
  <c r="AC26" i="1"/>
  <c r="AE26" i="1"/>
  <c r="AC22" i="1"/>
  <c r="AE22" i="1"/>
  <c r="AC18" i="1"/>
  <c r="AE18" i="1"/>
  <c r="AC10" i="1"/>
  <c r="AE10" i="1"/>
  <c r="AC6" i="1"/>
  <c r="AE6" i="1"/>
  <c r="AD2" i="1"/>
  <c r="AC2" i="1"/>
  <c r="AD97" i="1"/>
  <c r="AD81" i="1"/>
  <c r="AD55" i="1"/>
  <c r="AD47" i="1"/>
  <c r="AD43" i="1"/>
  <c r="AD39" i="1"/>
  <c r="AD35" i="1"/>
  <c r="AD31" i="1"/>
  <c r="AD27" i="1"/>
  <c r="AD23" i="1"/>
  <c r="AD19" i="1"/>
  <c r="AD15" i="1"/>
  <c r="AD11" i="1"/>
  <c r="AD7" i="1"/>
  <c r="AD3" i="1"/>
  <c r="AD101" i="1"/>
  <c r="AD85" i="1"/>
  <c r="AD69" i="1"/>
  <c r="AD63" i="1"/>
  <c r="AD100" i="1"/>
  <c r="AD88" i="1"/>
  <c r="AD76" i="1"/>
  <c r="AD66" i="1"/>
  <c r="AD58" i="1"/>
  <c r="AD54" i="1"/>
  <c r="AD50" i="1"/>
  <c r="AD46" i="1"/>
  <c r="AD42" i="1"/>
  <c r="AD38" i="1"/>
  <c r="AD34" i="1"/>
  <c r="AD30" i="1"/>
  <c r="AD26" i="1"/>
  <c r="AD22" i="1"/>
  <c r="AD18" i="1"/>
  <c r="AD14" i="1"/>
  <c r="AD10" i="1"/>
  <c r="AD93" i="1"/>
  <c r="AD77" i="1"/>
  <c r="AD59" i="1"/>
  <c r="AD96" i="1"/>
  <c r="AD84" i="1"/>
  <c r="AD72" i="1"/>
  <c r="AD95" i="1"/>
  <c r="AD87" i="1"/>
  <c r="AD79" i="1"/>
  <c r="AD71" i="1"/>
  <c r="AD61" i="1"/>
  <c r="AD53" i="1"/>
  <c r="AD45" i="1"/>
  <c r="AD37" i="1"/>
  <c r="AD29" i="1"/>
  <c r="AD21" i="1"/>
  <c r="AD17" i="1"/>
  <c r="AD13" i="1"/>
  <c r="AD5" i="1"/>
  <c r="AD89" i="1"/>
  <c r="AD73" i="1"/>
  <c r="AD51" i="1"/>
  <c r="AD92" i="1"/>
  <c r="AD80" i="1"/>
  <c r="AD68" i="1"/>
  <c r="AD62" i="1"/>
  <c r="AD99" i="1"/>
  <c r="AD91" i="1"/>
  <c r="AD83" i="1"/>
  <c r="AD75" i="1"/>
  <c r="AD67" i="1"/>
  <c r="AD65" i="1"/>
  <c r="AD57" i="1"/>
  <c r="AD49" i="1"/>
  <c r="AD41" i="1"/>
  <c r="AD33" i="1"/>
  <c r="AD25" i="1"/>
  <c r="AD9" i="1"/>
  <c r="AD102" i="1"/>
  <c r="AD94" i="1"/>
  <c r="AD86" i="1"/>
  <c r="AD78" i="1"/>
  <c r="AD70" i="1"/>
  <c r="AD64" i="1"/>
  <c r="AD52" i="1"/>
  <c r="AD44" i="1"/>
  <c r="AD36" i="1"/>
  <c r="AD28" i="1"/>
  <c r="AD20" i="1"/>
  <c r="AD12" i="1"/>
  <c r="AD6" i="1"/>
  <c r="AD98" i="1"/>
  <c r="AD90" i="1"/>
  <c r="AD82" i="1"/>
  <c r="AD74" i="1"/>
  <c r="AD60" i="1"/>
  <c r="AD48" i="1"/>
  <c r="AD40" i="1"/>
  <c r="AD32" i="1"/>
  <c r="AD24" i="1"/>
  <c r="AD16" i="1"/>
  <c r="AD8" i="1"/>
  <c r="AD4" i="1"/>
  <c r="AD56" i="1"/>
  <c r="W93" i="1" l="1"/>
  <c r="X93" i="1"/>
  <c r="W43" i="1"/>
  <c r="X43" i="1"/>
  <c r="W7" i="1"/>
  <c r="X7" i="1"/>
  <c r="X100" i="1"/>
  <c r="W100" i="1"/>
  <c r="X96" i="1"/>
  <c r="W96" i="1"/>
  <c r="X92" i="1"/>
  <c r="W92" i="1"/>
  <c r="X88" i="1"/>
  <c r="W88" i="1"/>
  <c r="X84" i="1"/>
  <c r="W84" i="1"/>
  <c r="X80" i="1"/>
  <c r="W80" i="1"/>
  <c r="X76" i="1"/>
  <c r="W76" i="1"/>
  <c r="X72" i="1"/>
  <c r="W72" i="1"/>
  <c r="X68" i="1"/>
  <c r="W68" i="1"/>
  <c r="X66" i="1"/>
  <c r="W66" i="1"/>
  <c r="X62" i="1"/>
  <c r="W62" i="1"/>
  <c r="X58" i="1"/>
  <c r="W58" i="1"/>
  <c r="X54" i="1"/>
  <c r="W54" i="1"/>
  <c r="X50" i="1"/>
  <c r="W50" i="1"/>
  <c r="X46" i="1"/>
  <c r="W46" i="1"/>
  <c r="X42" i="1"/>
  <c r="W42" i="1"/>
  <c r="X38" i="1"/>
  <c r="W38" i="1"/>
  <c r="X34" i="1"/>
  <c r="W34" i="1"/>
  <c r="X30" i="1"/>
  <c r="W30" i="1"/>
  <c r="X26" i="1"/>
  <c r="W26" i="1"/>
  <c r="X22" i="1"/>
  <c r="W22" i="1"/>
  <c r="X18" i="1"/>
  <c r="W18" i="1"/>
  <c r="X14" i="1"/>
  <c r="W14" i="1"/>
  <c r="X10" i="1"/>
  <c r="W10" i="1"/>
  <c r="X6" i="1"/>
  <c r="W6" i="1"/>
  <c r="W97" i="1"/>
  <c r="X97" i="1"/>
  <c r="W85" i="1"/>
  <c r="X85" i="1"/>
  <c r="W77" i="1"/>
  <c r="X77" i="1"/>
  <c r="W69" i="1"/>
  <c r="X69" i="1"/>
  <c r="W59" i="1"/>
  <c r="X59" i="1"/>
  <c r="W51" i="1"/>
  <c r="X51" i="1"/>
  <c r="W39" i="1"/>
  <c r="X39" i="1"/>
  <c r="W31" i="1"/>
  <c r="X31" i="1"/>
  <c r="W23" i="1"/>
  <c r="X23" i="1"/>
  <c r="W15" i="1"/>
  <c r="X15" i="1"/>
  <c r="W2" i="1"/>
  <c r="X2" i="1"/>
  <c r="X99" i="1"/>
  <c r="W99" i="1"/>
  <c r="W95" i="1"/>
  <c r="X95" i="1"/>
  <c r="X91" i="1"/>
  <c r="W91" i="1"/>
  <c r="W87" i="1"/>
  <c r="X87" i="1"/>
  <c r="X83" i="1"/>
  <c r="W83" i="1"/>
  <c r="W79" i="1"/>
  <c r="X79" i="1"/>
  <c r="X75" i="1"/>
  <c r="W75" i="1"/>
  <c r="W71" i="1"/>
  <c r="X71" i="1"/>
  <c r="X67" i="1"/>
  <c r="W67" i="1"/>
  <c r="W65" i="1"/>
  <c r="X65" i="1"/>
  <c r="X61" i="1"/>
  <c r="W61" i="1"/>
  <c r="X57" i="1"/>
  <c r="W57" i="1"/>
  <c r="W53" i="1"/>
  <c r="X53" i="1"/>
  <c r="W49" i="1"/>
  <c r="X49" i="1"/>
  <c r="X45" i="1"/>
  <c r="W45" i="1"/>
  <c r="W41" i="1"/>
  <c r="X41" i="1"/>
  <c r="X37" i="1"/>
  <c r="W37" i="1"/>
  <c r="W33" i="1"/>
  <c r="X33" i="1"/>
  <c r="X29" i="1"/>
  <c r="W29" i="1"/>
  <c r="W25" i="1"/>
  <c r="X25" i="1"/>
  <c r="X21" i="1"/>
  <c r="W21" i="1"/>
  <c r="W17" i="1"/>
  <c r="X17" i="1"/>
  <c r="X13" i="1"/>
  <c r="W13" i="1"/>
  <c r="W9" i="1"/>
  <c r="X9" i="1"/>
  <c r="W5" i="1"/>
  <c r="X5" i="1"/>
  <c r="W101" i="1"/>
  <c r="X101" i="1"/>
  <c r="W89" i="1"/>
  <c r="X89" i="1"/>
  <c r="W81" i="1"/>
  <c r="X81" i="1"/>
  <c r="W73" i="1"/>
  <c r="X73" i="1"/>
  <c r="W63" i="1"/>
  <c r="X63" i="1"/>
  <c r="W55" i="1"/>
  <c r="X55" i="1"/>
  <c r="W47" i="1"/>
  <c r="X47" i="1"/>
  <c r="W35" i="1"/>
  <c r="X35" i="1"/>
  <c r="W27" i="1"/>
  <c r="X27" i="1"/>
  <c r="W19" i="1"/>
  <c r="X19" i="1"/>
  <c r="W11" i="1"/>
  <c r="X11" i="1"/>
  <c r="W3" i="1"/>
  <c r="X3" i="1"/>
  <c r="W102" i="1"/>
  <c r="X102" i="1"/>
  <c r="X98" i="1"/>
  <c r="W98" i="1"/>
  <c r="W94" i="1"/>
  <c r="X94" i="1"/>
  <c r="X90" i="1"/>
  <c r="W90" i="1"/>
  <c r="W86" i="1"/>
  <c r="X86" i="1"/>
  <c r="X82" i="1"/>
  <c r="W82" i="1"/>
  <c r="W78" i="1"/>
  <c r="X78" i="1"/>
  <c r="X74" i="1"/>
  <c r="W74" i="1"/>
  <c r="X70" i="1"/>
  <c r="W70" i="1"/>
  <c r="W64" i="1"/>
  <c r="X64" i="1"/>
  <c r="X60" i="1"/>
  <c r="W60" i="1"/>
  <c r="W56" i="1"/>
  <c r="X56" i="1"/>
  <c r="X52" i="1"/>
  <c r="W52" i="1"/>
  <c r="X48" i="1"/>
  <c r="W48" i="1"/>
  <c r="X44" i="1"/>
  <c r="W44" i="1"/>
  <c r="W40" i="1"/>
  <c r="X40" i="1"/>
  <c r="X36" i="1"/>
  <c r="W36" i="1"/>
  <c r="X32" i="1"/>
  <c r="W32" i="1"/>
  <c r="X28" i="1"/>
  <c r="W28" i="1"/>
  <c r="W24" i="1"/>
  <c r="X24" i="1"/>
  <c r="X20" i="1"/>
  <c r="W20" i="1"/>
  <c r="W16" i="1"/>
  <c r="X16" i="1"/>
  <c r="X12" i="1"/>
  <c r="W12" i="1"/>
  <c r="W8" i="1"/>
  <c r="X8" i="1"/>
  <c r="W4" i="1"/>
  <c r="X4" i="1"/>
  <c r="AA89" i="1"/>
  <c r="Z89" i="1"/>
  <c r="AA77" i="1"/>
  <c r="Z77" i="1"/>
  <c r="AA63" i="1"/>
  <c r="Z63" i="1"/>
  <c r="AA51" i="1"/>
  <c r="Z51" i="1"/>
  <c r="AA39" i="1"/>
  <c r="Z39" i="1"/>
  <c r="AA27" i="1"/>
  <c r="Z27" i="1"/>
  <c r="AA15" i="1"/>
  <c r="Z15" i="1"/>
  <c r="AA7" i="1"/>
  <c r="Z7" i="1"/>
  <c r="Z100" i="1"/>
  <c r="AA100" i="1"/>
  <c r="AA96" i="1"/>
  <c r="Z96" i="1"/>
  <c r="Z92" i="1"/>
  <c r="AA92" i="1"/>
  <c r="Z88" i="1"/>
  <c r="AA88" i="1"/>
  <c r="Z84" i="1"/>
  <c r="AA84" i="1"/>
  <c r="Z80" i="1"/>
  <c r="AA80" i="1"/>
  <c r="Z76" i="1"/>
  <c r="AA76" i="1"/>
  <c r="Z72" i="1"/>
  <c r="AA72" i="1"/>
  <c r="Z68" i="1"/>
  <c r="AA68" i="1"/>
  <c r="Z66" i="1"/>
  <c r="AA66" i="1"/>
  <c r="Z62" i="1"/>
  <c r="AA62" i="1"/>
  <c r="Z58" i="1"/>
  <c r="AA58" i="1"/>
  <c r="Z54" i="1"/>
  <c r="AA54" i="1"/>
  <c r="Z50" i="1"/>
  <c r="AA50" i="1"/>
  <c r="Z46" i="1"/>
  <c r="AA46" i="1"/>
  <c r="Z42" i="1"/>
  <c r="AA42" i="1"/>
  <c r="Z38" i="1"/>
  <c r="AA38" i="1"/>
  <c r="Z34" i="1"/>
  <c r="AA34" i="1"/>
  <c r="Z30" i="1"/>
  <c r="AA30" i="1"/>
  <c r="Z26" i="1"/>
  <c r="AA26" i="1"/>
  <c r="Z22" i="1"/>
  <c r="AA22" i="1"/>
  <c r="Z18" i="1"/>
  <c r="AA18" i="1"/>
  <c r="Z14" i="1"/>
  <c r="AA14" i="1"/>
  <c r="Z10" i="1"/>
  <c r="AA10" i="1"/>
  <c r="Z6" i="1"/>
  <c r="AA6" i="1"/>
  <c r="AA97" i="1"/>
  <c r="Z97" i="1"/>
  <c r="AA85" i="1"/>
  <c r="Z85" i="1"/>
  <c r="AA73" i="1"/>
  <c r="Z73" i="1"/>
  <c r="AA59" i="1"/>
  <c r="Z59" i="1"/>
  <c r="AA47" i="1"/>
  <c r="Z47" i="1"/>
  <c r="AA35" i="1"/>
  <c r="Z35" i="1"/>
  <c r="AA23" i="1"/>
  <c r="Z23" i="1"/>
  <c r="AA11" i="1"/>
  <c r="Z11" i="1"/>
  <c r="Z2" i="1"/>
  <c r="AA2" i="1"/>
  <c r="AA99" i="1"/>
  <c r="Z99" i="1"/>
  <c r="Z95" i="1"/>
  <c r="AA95" i="1"/>
  <c r="AA91" i="1"/>
  <c r="Z91" i="1"/>
  <c r="Z87" i="1"/>
  <c r="AA87" i="1"/>
  <c r="AA83" i="1"/>
  <c r="Z83" i="1"/>
  <c r="Z79" i="1"/>
  <c r="AA79" i="1"/>
  <c r="AA75" i="1"/>
  <c r="Z75" i="1"/>
  <c r="Z71" i="1"/>
  <c r="AA71" i="1"/>
  <c r="AA67" i="1"/>
  <c r="Z67" i="1"/>
  <c r="AA65" i="1"/>
  <c r="Z65" i="1"/>
  <c r="Z61" i="1"/>
  <c r="AA61" i="1"/>
  <c r="AA57" i="1"/>
  <c r="Z57" i="1"/>
  <c r="Z53" i="1"/>
  <c r="AA53" i="1"/>
  <c r="AA49" i="1"/>
  <c r="Z49" i="1"/>
  <c r="Z45" i="1"/>
  <c r="AA45" i="1"/>
  <c r="AA41" i="1"/>
  <c r="Z41" i="1"/>
  <c r="Z37" i="1"/>
  <c r="AA37" i="1"/>
  <c r="AA33" i="1"/>
  <c r="Z33" i="1"/>
  <c r="Z29" i="1"/>
  <c r="AA29" i="1"/>
  <c r="Z25" i="1"/>
  <c r="AA25" i="1"/>
  <c r="Z21" i="1"/>
  <c r="AA21" i="1"/>
  <c r="Z17" i="1"/>
  <c r="AA17" i="1"/>
  <c r="Z13" i="1"/>
  <c r="AA13" i="1"/>
  <c r="AA9" i="1"/>
  <c r="Z9" i="1"/>
  <c r="Z5" i="1"/>
  <c r="AA5" i="1"/>
  <c r="AA101" i="1"/>
  <c r="Z101" i="1"/>
  <c r="AA93" i="1"/>
  <c r="Z93" i="1"/>
  <c r="AA81" i="1"/>
  <c r="Z81" i="1"/>
  <c r="AA69" i="1"/>
  <c r="Z69" i="1"/>
  <c r="AA55" i="1"/>
  <c r="Z55" i="1"/>
  <c r="AA43" i="1"/>
  <c r="Z43" i="1"/>
  <c r="AA31" i="1"/>
  <c r="Z31" i="1"/>
  <c r="AA19" i="1"/>
  <c r="Z19" i="1"/>
  <c r="AA3" i="1"/>
  <c r="Z3" i="1"/>
  <c r="Z102" i="1"/>
  <c r="AA102" i="1"/>
  <c r="Z98" i="1"/>
  <c r="AA98" i="1"/>
  <c r="Z94" i="1"/>
  <c r="AA94" i="1"/>
  <c r="Z90" i="1"/>
  <c r="AA90" i="1"/>
  <c r="Z86" i="1"/>
  <c r="AA86" i="1"/>
  <c r="Z82" i="1"/>
  <c r="AA82" i="1"/>
  <c r="Z78" i="1"/>
  <c r="AA78" i="1"/>
  <c r="Z74" i="1"/>
  <c r="AA74" i="1"/>
  <c r="Z70" i="1"/>
  <c r="AA70" i="1"/>
  <c r="Z64" i="1"/>
  <c r="AA64" i="1"/>
  <c r="Z60" i="1"/>
  <c r="AA60" i="1"/>
  <c r="Z56" i="1"/>
  <c r="AA56" i="1"/>
  <c r="Z52" i="1"/>
  <c r="AA52" i="1"/>
  <c r="Z48" i="1"/>
  <c r="AA48" i="1"/>
  <c r="Z44" i="1"/>
  <c r="AA44" i="1"/>
  <c r="Z40" i="1"/>
  <c r="AA40" i="1"/>
  <c r="Z36" i="1"/>
  <c r="AA36" i="1"/>
  <c r="Z32" i="1"/>
  <c r="AA32" i="1"/>
  <c r="Z28" i="1"/>
  <c r="AA28" i="1"/>
  <c r="Z24" i="1"/>
  <c r="AA24" i="1"/>
  <c r="Z20" i="1"/>
  <c r="AA20" i="1"/>
  <c r="Z16" i="1"/>
  <c r="AA16" i="1"/>
  <c r="Z12" i="1"/>
  <c r="AA12" i="1"/>
  <c r="Z8" i="1"/>
  <c r="AA8" i="1"/>
  <c r="Z4" i="1"/>
  <c r="AA4" i="1"/>
</calcChain>
</file>

<file path=xl/sharedStrings.xml><?xml version="1.0" encoding="utf-8"?>
<sst xmlns="http://schemas.openxmlformats.org/spreadsheetml/2006/main" count="6434" uniqueCount="1019">
  <si>
    <t>AVANCE PORCENTUAL</t>
  </si>
  <si>
    <t>FECHA CORTE</t>
  </si>
  <si>
    <t>AVANCE CUALITATIVO</t>
  </si>
  <si>
    <t>LOGROS</t>
  </si>
  <si>
    <t>DIFICULTADES</t>
  </si>
  <si>
    <t>OBSERVACIONES</t>
  </si>
  <si>
    <t>ID_ACCION</t>
  </si>
  <si>
    <t>INSTITUCION</t>
  </si>
  <si>
    <t>META</t>
  </si>
  <si>
    <t>CANTIDAD PRODUCIDA</t>
  </si>
  <si>
    <t>PERMANENTE</t>
  </si>
  <si>
    <t>FUENTE DE INFORMACIÓN</t>
  </si>
  <si>
    <t>Ministerio de Salud</t>
  </si>
  <si>
    <t>No aplica</t>
  </si>
  <si>
    <t>NO</t>
  </si>
  <si>
    <t>DANE</t>
  </si>
  <si>
    <t>DNP</t>
  </si>
  <si>
    <t>SI</t>
  </si>
  <si>
    <t>N/A</t>
  </si>
  <si>
    <t>INPEC</t>
  </si>
  <si>
    <t>La informacion recolectada se obtuvo de:  http://rutavirtual.inpec.gov.co/moodle/course/view.php?id=1438, plataforma ISOLUTION.</t>
  </si>
  <si>
    <t>Ministerio de Educación</t>
  </si>
  <si>
    <t xml:space="preserve">Esta tarea se adelantó mediante los oficios con los  radicados 2-2016-020756, 2-2016-020753 y 2-2016-020755 de fecha 8 de junio de 2016 dirigidos al INPEC, DNP - Dirección de Inversiones Públicas y USPEC. </t>
  </si>
  <si>
    <t>Alineación de las prioridades de las entidades para el cumplimiento de lo ordenado en la Sentencia T-762, que se ven reflejadas en las apropiaciones asignadas al sector justicia.</t>
  </si>
  <si>
    <t>Ministerio de Hacienda</t>
  </si>
  <si>
    <t>Dirección general de presupuesto público. MHCP</t>
  </si>
  <si>
    <t>Informe ejecutivo convenio SENA - INPEC</t>
  </si>
  <si>
    <t>SENA</t>
  </si>
  <si>
    <t>SENA - Dirección de Planeación y Direccionamiento Corporativo, Grupo de Gestión de la Información y Evaluación de Resultados - Aplicativo Sofía Plus.
Aplicativo Agencia Pública de Empleo del SENA.</t>
  </si>
  <si>
    <t>Ministerio de Justicia</t>
  </si>
  <si>
    <t>USPEC</t>
  </si>
  <si>
    <t>orden</t>
  </si>
  <si>
    <t>accion</t>
  </si>
  <si>
    <t>entidad</t>
  </si>
  <si>
    <t>nombre_orden</t>
  </si>
  <si>
    <t>producto</t>
  </si>
  <si>
    <t>indicador</t>
  </si>
  <si>
    <t>id</t>
  </si>
  <si>
    <t>Permanente</t>
  </si>
  <si>
    <t>Denominador</t>
  </si>
  <si>
    <t>Cantidad producida</t>
  </si>
  <si>
    <t>PR-OG-VIGÉSIMO SEGUNDO 3</t>
  </si>
  <si>
    <t>Emplear la iniciativa legislativa en materia de política criminal ajustada al estándar mínimo constitucional</t>
  </si>
  <si>
    <t>Dar aplicación al estándar constitucional mínimo de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t>
  </si>
  <si>
    <t xml:space="preserve">Proyectos de ley o actos legislativos acordes con el estándar mínimo constitucional </t>
  </si>
  <si>
    <t>PR-OG-VIGÉSIMO SEGUNDO 4</t>
  </si>
  <si>
    <t>La Secretaría Jurídica no sólo objetará los proyectos de ley o actos legislativos que no superen el  estándar constitucional que debe cumplir una política criminal respetuosa de los derechos humanos, sino  que además, advertirá dicha situación en el marco de  las responsabilidades atribuidas  por las Directivas Presidenciales 5 de 2010 y 26 de 2011</t>
  </si>
  <si>
    <t>Presidencia de la República</t>
  </si>
  <si>
    <t>Objetar los proyectos de ley o actos legislativos que no superen el referido estándar constitucional mínimo de una política criminal respetuosa de los derechos humanos.</t>
  </si>
  <si>
    <t>Objeciones y conceptos</t>
  </si>
  <si>
    <t>PR-OG-VIGÉSIMO SEGUNDO 6</t>
  </si>
  <si>
    <t>Preparar una cartilla de la política criminal que contenga el estándar constitucional mínimo que debe cumplir una política criminal con enfoque en DDHH.</t>
  </si>
  <si>
    <t>Difundir entre las autoridades concernidas en todas las fases de la política criminal el estándar constitucional mínimo que debe cumplir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t>
  </si>
  <si>
    <t>1. Cartilla de la política criminal con enfoque en derechos humanos.</t>
  </si>
  <si>
    <t>Llevar a cabo la divulgación y difusión de los contenidos del estándar consitucional que debe cumplir la política criminal respetuosa de los DDHH.</t>
  </si>
  <si>
    <t>2. Campaña de difusión en medios digitales del estándar constitucional.</t>
  </si>
  <si>
    <t xml:space="preserve">Llevar a cabo talleres con las autoridades concernidas en la materia para la difusión del estándar constitucional mínimo que debe cumplir una política criminal respetuosa de los DDHH. </t>
  </si>
  <si>
    <t>3. Documento que compila el trabajo de socialización realizado en los talleres interinstitucionales para la difusión del estándar constitucional.</t>
  </si>
  <si>
    <t>PR-OG-VIGÉSIMO SEGUNDO 7</t>
  </si>
  <si>
    <t>Coordinar una discusión en el marco del Comité Técnico del Consejo Superior de Política Criminal en torno al fortalecimiento institucional y financiero del mismo</t>
  </si>
  <si>
    <t>Dar  viabilidad financiera e institucional al Consejo Superior de Política Criminal y a sus instancias técnicas y Diseñar un plan concreto y un cronograma de acción</t>
  </si>
  <si>
    <t>PR-OG-VIGÉSIMO SEGUNDO 8</t>
  </si>
  <si>
    <t>Promover la creación, implementación y/o ejecución de un sistema amplio de penas y medidas de aseguramiento alternativas a la privación de la libertad. (Orden compartida con el Congreso, la Fiscalía y la Presidencia)</t>
  </si>
  <si>
    <t>Proyecto de ley que Modifica la Ley 1709 de 2014</t>
  </si>
  <si>
    <t>PR-OG-VIGÉSIMO SEGUNDO 9</t>
  </si>
  <si>
    <t xml:space="preserve">Diseñar una estrategia de comunicaciones  enfocada en la concientización ciudadana </t>
  </si>
  <si>
    <t>Estructurar una política pública de concientización ciudadana, con vocación de permanencia, sobre los fines del derecho penal y de la pena privativa de la libertad, orientado al reconocimiento de alternativas sancionatorias, a la sensibilización sobre la importancia del derecho a la libertad y al reconocimiento de las limitaciones de la prisión para la resocialización, en las condiciones actuales de desconocimiento de derechos de los reclusos</t>
  </si>
  <si>
    <t>Estrategia de Comunicaciones</t>
  </si>
  <si>
    <t xml:space="preserve">Empezar a implementar la estrategia de comunicaciones  enfocada en la concientización ciudadana </t>
  </si>
  <si>
    <t>Balance del primer avance de implementación de la estrategia</t>
  </si>
  <si>
    <t>PR-OG-VIGÉSIMO SEGUNDO 10</t>
  </si>
  <si>
    <t>Las acciones se adelantarán en el marco del Subcomité de Información  creado el 4 de mayo de 2016 con la circular CIR16-00000009 de Presidencia de la República</t>
  </si>
  <si>
    <t>Emprender las acciones para la creación de un sistema de información unificado, serio y confiable sobre Política Criminal</t>
  </si>
  <si>
    <t>Se establecen en el Plan de Acción establecido por el Subcomité de Información</t>
  </si>
  <si>
    <t>PR-OG-VIGÉSIMO SEGUNDO 11</t>
  </si>
  <si>
    <t xml:space="preserve">Revisión de la legislación en materia penal </t>
  </si>
  <si>
    <t>Revisar el sistema de tasación de las penas en la legislación actual, con el fin de identificar las incoherencias e inconsistencias del mismo, de acuerdo con el principio de proporcionalidad de la pena, y tomar los correctivos del caso. (Orden compartida entre Ministerio de Justicia y el Congreso)</t>
  </si>
  <si>
    <t>Documento que contiene la descripción del estado de la coherencia de las penas</t>
  </si>
  <si>
    <t>Definición de proyecto(s) de ley de reajuste de proporcionalidad de las penas (sujeto a aprobación del punto anterior)</t>
  </si>
  <si>
    <t>Propuesta de proyecto de ley</t>
  </si>
  <si>
    <t>PR-OG-VIGÉSIMO SEGUNDO 12</t>
  </si>
  <si>
    <t>Crear de una instancia técnica de carácter permanente que consolide un Sistema de información sobre la Política Criminal, con la función de i) consolidar un Sistema de información sobre Poítica Criminal, serio y confiable, (ii) establecer los mecanismos de incorporación de la información por parte de las entidades con injerencia en la política criminal, (iii) diseñar los mecanismos de acceso a la información, y (iv) hacer una valoración de los resultados de dicho sistema de información con el fin de potenciar sus resultados y solucionar los problemas que pueda implicar su desarrollo.</t>
  </si>
  <si>
    <t>PR-OG-VIGÉSIMO SEGUNDO 13</t>
  </si>
  <si>
    <t>Revisión de la normatividad y documentación existente frente a los programas y actividades de resocializacion</t>
  </si>
  <si>
    <t>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t>
  </si>
  <si>
    <t>Llevar a cabo Mesas de trabajo internas con grupos interdisciplinarios (SENA , Secretarias de  Salud, MinEducacion, MinTrabajo, MinJusticia, DNP)</t>
  </si>
  <si>
    <t>Identificar necesidades de infraestructura para desarrollar actividades de resocialización en los ERON</t>
  </si>
  <si>
    <t>Elaborar un estudio técnico sobre la integración del marco de empresa y derechos humanos en materia penitenciaria y carcelaria, que sirva como insumo para el plan integral que debe coordinar el INPEC. (en concordancia con el Documento CONPES 3828/2015)</t>
  </si>
  <si>
    <t>Estudio técnico elaborado por el DNP, con recomendaciones específicas para el mejoramiento de procesos al interior del INPEC.</t>
  </si>
  <si>
    <t>Construir un mapa de ruta sobre el tratamiento resocializador y la concesión de beneficios administrativos. (sujeto a aprobación de recursos el proyecto de inversión 2017)</t>
  </si>
  <si>
    <t>Mapa de ruta para el análisis de las dificultades y el recorrido para la aplicación del tratamiento penitenciario.</t>
  </si>
  <si>
    <t>Analizar el impacto del tratamiento penitenciario en la población condenada por los cinco delitos con mayor participación en el sistema penitenciario y carcelario (sujeto a aprobación de recursos el proyecto de inversión 2017)</t>
  </si>
  <si>
    <t>Análisis de las oportunidades y las dificultades del reconocimiento de los beneficios administrativos en clave del tratamiento penitenciario</t>
  </si>
  <si>
    <t xml:space="preserve">Elaborar  Propuesta de Plan Integral </t>
  </si>
  <si>
    <t xml:space="preserve">Documento del plan integral de programas y actividades de resocialización  que incluya fases y plazos de implementación y ejecución, con el objetivo de medir resultados graduales. </t>
  </si>
  <si>
    <t>La Uspec en atención a las funciones establecidas en el Decreto 4150 de 2011, así como en el Decreto 204 de 2016, no tiene la competencia para la formulación de programas de resocialización, en esa medida solo es competente respecto de la intervención en materia de infraestructura que eventualmente se requiera en las áreas de resocialización. Lo anterior, esta sujeto al plan de programas de resocialización que formule el INPEC.</t>
  </si>
  <si>
    <t>Eventual priorización para intervención de las áreas establecidas por el INPEC (sujeto al plan de programas de resocialización que formule el INPEC).</t>
  </si>
  <si>
    <t>Construir un formulario para aplicar a la PPL teniendo en cuenta la orientación del Ministerio de Justicia  y previo estudio de la viabilidad técnica de la inclusIón de las preguntas</t>
  </si>
  <si>
    <t>Formulario para PPL de aplicación en Centros Penitenciarios y Carcelarios</t>
  </si>
  <si>
    <t>Realizar un Piloto en un Establecimiento pequeño o un patio de un Establecimiento Carcelario utilizando el Formulario adecuado para tal fin</t>
  </si>
  <si>
    <t>Resultados toma de información en el Piloto</t>
  </si>
  <si>
    <t xml:space="preserve">Realizar Censo a PPL aplicando el formulario construido para tal fin, o en su defecto, dependiendo de la capacidad técnica, realizar encuesta a una muestra representataiva de la PPL aplicando el mismo formulariao </t>
  </si>
  <si>
    <t>Censo o encuesta  a población privada de la libertad con formulario particular a población privada de la libertad.</t>
  </si>
  <si>
    <t>Realizar un informe de las actividades que realiza el SENA en los establecimientos de reclusión identificando población beneficiada, niveles de formación, edades, género, departamento, población interna orientada ocupacionalmente.</t>
  </si>
  <si>
    <t xml:space="preserve">Informe semestral </t>
  </si>
  <si>
    <t>Constituir y consolidar una mesa de trabajo al interior del MEN para identificar y desarrollar, de manera integral, las acciones, que desde educación, le aportan al proceso de resocialización en articulación  con el INPEC y el USPEC.</t>
  </si>
  <si>
    <t>PR-OG-VIGÉSIMO SEGUNDO 14</t>
  </si>
  <si>
    <t>Coordinar con Defensoría y Consejo Superior de la Judicatura y el INPEC la construcción del cronograma para adelantar las brigadas jurídicas.</t>
  </si>
  <si>
    <t>Emprender todas las acciones necesarias para diseñar un cronograma de implementación de las brigadas jurídicas periódicas en los establecimientos de reclusión del país. (A cargo de Consejo Superior de la Judicatura, Ministerio de Justicia y Defensoría)</t>
  </si>
  <si>
    <t>PR-OG-VIGÉSIMO SEGUNDO 15</t>
  </si>
  <si>
    <t>Coordinar con Defensoría y Consejo Superior de la Judicatura y el INPEC la realización de las brigadas jurídicas.</t>
  </si>
  <si>
    <t>Emprender todas las acciones necesarias para implementar brigadas jurídicas en los 16 establecimientos de reclusión accionados en los procesos acumulados. (A cargo de Consejo Superior de la Judicatura, Ministerio de Justicia y Defensoría)</t>
  </si>
  <si>
    <t>Brigadas jurídicas realizadas en los 16 establecimientos por parte de la Defensoría</t>
  </si>
  <si>
    <t>PR-OG-VIGÉSIMO SEGUNDO 16</t>
  </si>
  <si>
    <t>Recoger la información necesaria sobre las necesidades de información, acción y gestión que implican las brigadas jurídicas, para implementarlas en todos los establecimientos penitenciarios del país con base en el Sistema de Información, que deberá precisar las circunstancias y posibilidades jurídicas de los reclusos. (A cargo de Consejo Superior de la Judicatura, Ministerio de Justicia y Defensoría)</t>
  </si>
  <si>
    <t>Documento que contenga las necesidades de información que se requieren incluir en SISIPEC WEB.</t>
  </si>
  <si>
    <t>PR-OG-VIGÉSIMO SEGUNDO 20</t>
  </si>
  <si>
    <t>Para medir las áreas de todos los establecimientos del orden nacional, se requiere contar con el equipo técnico suficiente, así como con el presupuesto requerido para honorarios, viáticos, équipos de cómputo, programas de software, etc. En razón a lo anterior la USPEC incluyó el presupuesto requerido para dar cumplimiento a la orden en el Plan Maestro.  Lo anterior sujeto a la aprobación y asignación presupuestal del mismo.</t>
  </si>
  <si>
    <t xml:space="preserve">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
</t>
  </si>
  <si>
    <t>Solicitud Plan Maestro.</t>
  </si>
  <si>
    <t>Ejecutar el cronograma de visitas para la medición de áreas (sujeto a la aprobación del presupuesto - Plan Maestro)</t>
  </si>
  <si>
    <t>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t>
  </si>
  <si>
    <t>Informe - Resultado final de la capacidad real de los establecimientos.</t>
  </si>
  <si>
    <t>Desde el Comité Intersdisciplinario, impulsar la construcción de los estándares en materia de vida carcelaria</t>
  </si>
  <si>
    <t>Identificar desde el Comité Interdisciplinario los estándares en materia de vida carcelaria</t>
  </si>
  <si>
    <t>Documento de necesidades de información en materia de cupos carcelarios</t>
  </si>
  <si>
    <t>PR-OG-VIGÉSIMO SEGUNDO 21</t>
  </si>
  <si>
    <t>Ajustar todos los proyectos que se estén ejecutando o implementando a las condiciones mínimas de subsistencia digna y humana propuestas en la presente providencia. (A cargo de INPEC, USPEC, DNP y Ministerio de Justicia)</t>
  </si>
  <si>
    <t>Documento de criterios presentado al  Ministerio de Justicia, USPEC e INPEC.</t>
  </si>
  <si>
    <t>Reporte de control posterior de viabilidad aplicado por el DNP.</t>
  </si>
  <si>
    <t xml:space="preserve">Los lineamientos de las condiciones de subsistencia digna y humana determinadas por la Corte, serán incluidos en el Manual Técnico de Construcción </t>
  </si>
  <si>
    <t xml:space="preserve">Manual Técnico de Construcción                                                                               </t>
  </si>
  <si>
    <t xml:space="preserve">Se elaborará un informe en el que se incluirán todos los proyectos de generación de cupos y el proyecto de mantenimiento que se incluirá en el plan de inversiones de la entidad, con la descripción de aquellos que cumplen o no con el estándar determinado por la Corte y se determinará si es posible su modificación para cumplir con los parámetros. </t>
  </si>
  <si>
    <t>Informe Proyecto Generación de Cupos y mantenimiento</t>
  </si>
  <si>
    <t>La Dirección General de la Uspec remitirá a las diferentes áreas circular mediante la cual se dará la instrucción de ajustar los proyectos a los lineamientos mínimos emitidos por la Corte.</t>
  </si>
  <si>
    <t>Circular Interna USPEC</t>
  </si>
  <si>
    <t>Ajustar los proyectos de acuerdo con los parámetros de la Corte y las observaciones o recomendaciones de DNP dentro del control de viabilidad de los proyectos</t>
  </si>
  <si>
    <t>Proyectos ajustados a condiciones mínimas de subsistencia digna y humana</t>
  </si>
  <si>
    <t>Verificar que los proyectos de infraestructura penitenciaria y carcelaria presentados por la USPEC cumplan con los estándares para brindar las condiciones mínimas de subsistencia digna y humana a la población reclusa</t>
  </si>
  <si>
    <t>Proyectos con los estándares para brindar las condiciones mínimas de subsistencia digna y humana a la población reclusa transferidos a control posterior de viabilidad DNP.
Proyectos que no cumplen con los estándares para brindar las condiciones mínimas de subsistencia digna y humana a la población reclusa devueltos a la USPEC, teniendo en cuenta la viabilidad técnica y constructiva de los proyectos</t>
  </si>
  <si>
    <t>PR-OG-VIGÉSIMO SEGUNDO 22</t>
  </si>
  <si>
    <t>Previo a la expedición de la sentencia, el Ministerio de Salud expidió la Resolución 5159 de 2015 “Por medio de la cual se adopta el Modelo de Atención en Salud para la población privada de la libertad bajo la custodia y vigilancia del Instituto Nacional Penitenciario y Carcelario – INPEC”, la  cual indica que se deben desarrollar y adoptar los respectivos manuales. Se acompañó e hicieron las recomendaciones del caso contenidas en el Decreto 2245 de 2015 “Por el cual se adiciona un capítulo al Decreto 1069 de 2015, Único Reglamentario del Sector Justicia y del Derecho, en lo relacionado con la prestación de los servicios de salud a las personas privadas de la libertad bajo la custodia y vigilancia del Instituto Nacional Penitenciario y Carcelario –INPEC”.  La USPEC expidió los manuales de que trata la Res 5159/15, así: 1. Manual Técnico Administrativo para la Atención e Intervención en Salud Pública a la Población Privada de la Libertad a Cargo del Inpec; 2. Manual Técnico Administrativo para la Prestación del Servicio de Salud a la Población Privada de la Libertad a Cargo del Inpec; y 3. Manual Técnico Administrativo del Sistema Obligatorio para la Garantía de La Calidad en Salud Penitenciaria,  y fueron puestos a consideración del Ministerio de Salud y Protección Social.
Se emitieron los lineamientos de buenas prácticas de manufactura para la manipulación de alimentos al interior de los centros penitenciarios, los cuales fueron adoptados por la USPEC.</t>
  </si>
  <si>
    <t>Expedir las regulaciones de las que trata el acápite de órdenes generales, que se encuentran a cargo del Ministerio de Salud, deberán consolidarse provisionalmente durante los tres (3) meses posteriores a la notificación de esta sentencia, habida cuenta de que de esa labor pende la actuación de los demás actores de la política criminal, en su fase terciaria.</t>
  </si>
  <si>
    <t>Conceptos que sean requeridos de acuerdo con las competencias del Ministerio de Salud y Protección Social  y la experiencia en la dirección del SGSSS.</t>
  </si>
  <si>
    <t>PR-OG-VIGÉSIMO SEGUNDO 22-a</t>
  </si>
  <si>
    <t xml:space="preserve">Impulsar a través del Consejo de Ministros la expedición de la regulación de cada aspecto de la vida carcelaria integrándolas, como mecanismo de orientación para cada uno de los centros de reclusión y como garantía de condiciones dignas de reclusión para las personas privadas de la libertad. </t>
  </si>
  <si>
    <t xml:space="preserve">A través de los Ministros, conforme sea la materia, regular cada aspecto de la vida carcelaria, integrándolas, como mecanismo de orientación para cada uno de los centros de reclusión y como garantía de condiciones dignas de reclusión para las personas privadas de la libertad.  Los lineamientos normativos que surjan del ejercicio anterior podrán ser compilados por el Ministro de la Presidencia, para evitar la dispersión regulatoria en la materia. 
</t>
  </si>
  <si>
    <t>Regulación</t>
  </si>
  <si>
    <t>Seguimiento a la expedición de la regulación por parte de todas las entidades involucradas.</t>
  </si>
  <si>
    <t>Actas del comité de seguimiento</t>
  </si>
  <si>
    <t>PR-OG-VIGÉSIMO SEGUNDO 23</t>
  </si>
  <si>
    <t>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t>
  </si>
  <si>
    <t xml:space="preserve">Se elaborará un informe en el que se incluirán todos los proyectos de generación de cupos que actualmente se encuentran en ejecución, con la descripción de aquellos que cumplen o no con el estándar determinado por la Corte y se determinará si es posible su modificación para cumplir con los parámetros. </t>
  </si>
  <si>
    <t xml:space="preserve">Informe Proyecto Generación de Cupos.   </t>
  </si>
  <si>
    <t>Coadyuvar en la estructuración de los proyectos de infraestructura penitenciaria y carcelaria a  presentar  por la USPEC para que se ajusten a los estándares  exigidos por la COrte para brindar las condiciones mínimas de subsistencia digna y humana a la población reclusa-</t>
  </si>
  <si>
    <t>PR-OG-VIGÉSIMO SEGUNDO 24</t>
  </si>
  <si>
    <t>Definir criterios de evaluación de proyectos de inversión e identificar proyectos de inversión.</t>
  </si>
  <si>
    <t>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t>
  </si>
  <si>
    <t>Socialización de criterios presentado al  Ministerio de Justicia, USPEC e INPEC.</t>
  </si>
  <si>
    <t>Aplicar criterios definidos por DNP a los proyectos de inversión previamente identificados. Dar previo concepto a proyectos de inversión que no cumplan los criterios.</t>
  </si>
  <si>
    <t xml:space="preserve">Teniendo en cuenta que de los 136 establecimientos, 120 son de 1° generación su estructura física no permite en la mayoria de los casos acoger a cabalidad los lineamientos mínimos emitidos por la Corte, razón por la cual se enviará un primer informe en el cual se describa con mayor precisión estas problemáticas, sin perjuicio de que la USPEC continúe adelantando las adecuaciones y mantenimientos a la infraestructura física de los Establecimientos como en efecto se ha venido realizando. </t>
  </si>
  <si>
    <t xml:space="preserve">Informe con los principales problemas en materia de infraestructura. </t>
  </si>
  <si>
    <t>Circular Interna USPEC y socialización</t>
  </si>
  <si>
    <t>Coadyuvar en la estructuración de los proyectos de infraestructura penitenciaria y carcelaria a  presentar  por la USPEC para que se ajusten a los estándares  exigidos por la Corte para brindar las condiciones mínimas de subsistencia digna y humana a la población reclusa-</t>
  </si>
  <si>
    <t>PR-OG-VIGÉSIMO SEGUNDO 25</t>
  </si>
  <si>
    <t>La USPEC revisará  la distribución presupuestal para atender, de acuerdo a las necesidades, los bienes y servicios que requiere la PPL.</t>
  </si>
  <si>
    <t>Emprender todas las acciones necesarias para que las inversiones de toda índole se focalicen no sólo en la construcción de cupos, sino además en la satisfacción de otras necesidades de los reclusos, en especial, las relacionadas con la adecuada prestación de los servicios de agua potable, salud, alimentación y programas de resocialización</t>
  </si>
  <si>
    <t>Matriz de Ejecución presupuestal</t>
  </si>
  <si>
    <t>PR-OG-VIGÉSIMO SEGUNDO 26</t>
  </si>
  <si>
    <t>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t>
  </si>
  <si>
    <t>Según solicitud que realicen las entidades</t>
  </si>
  <si>
    <t>Dar instrucciones a la entidad fiduciaria encargada de la administración de los rcursos del Fondo Nacional de Salud PPL tendientes a la implementación del nuevo modelo de salud de acuerdo con las recomendaciones que emita el Consejo Directivo del Fondo</t>
  </si>
  <si>
    <t>Instrucciones impartidas a la entidad Fiduciaria</t>
  </si>
  <si>
    <t xml:space="preserve">Dar trámite a las eventuales solicitudes de modificación del Contrato de Fiducia que realice el Consorcio, con miras a facilitar la ejecución del mismo.       </t>
  </si>
  <si>
    <t>Otrosies al contrato</t>
  </si>
  <si>
    <t>Continuar ejerciendo la supervisión del Contrato de Fiducia.</t>
  </si>
  <si>
    <t>Informe de supervisión del Contrato de Fiducia.</t>
  </si>
  <si>
    <t>Participación en el grupo conformado por la Presidencia de la república para trabajar el componente de salud en el marco de la emergencia carcelaria.</t>
  </si>
  <si>
    <t>Establecidos en el Plan de Acción a trabajar por el Grupo conformado en los siguientes  componentes: preparación implementación nuevo esquema de salud; implementación; afiliación; infraestrutura;  atenciones intramurales y reclamaciones, según la competencia</t>
  </si>
  <si>
    <t xml:space="preserve">Realizar seguimiento a la prestación de servicios de salud para las Personas Privadas de la Libertad en los  Establecimientos Penitenciarios y Carcelarios del orden nacional  </t>
  </si>
  <si>
    <t>Informe mensual de seguimiento</t>
  </si>
  <si>
    <t>Ejecutar plan de Acción emergencia carcelaria</t>
  </si>
  <si>
    <t>Como  miembro del Consejo Directivo del Fondo emitir las recomendaciones a que haya lugar.</t>
  </si>
  <si>
    <t>Acuerdos del Consejo</t>
  </si>
  <si>
    <t>PR-OG-VIGÉSIMO SEGUNDO 27</t>
  </si>
  <si>
    <t>La Secretaría Jurídica y  la Dirección de Gestión General de la Presidencia de la Republica diseñarán e implementarán la estrategia de articulación de las entidades señaladas en la sentencia.</t>
  </si>
  <si>
    <t>Asumir la articulación de las distintas entidades administrativas y los diferentes entes territoriales, diseñando una estrategia al respecto.</t>
  </si>
  <si>
    <t>Acto administrativo contentivo de la estrategia</t>
  </si>
  <si>
    <t>PR-OG-VIGÉSIMO SEGUNDO 30</t>
  </si>
  <si>
    <t xml:space="preserve">La Secretaría Jurídica y la Dirección de Gestión General  prepararán una base de datos que contenga las órdenes impartidas a cada entidad, así como los objetivos en la superación del ECI  </t>
  </si>
  <si>
    <t>Extractar las responsabilidades locales y nacionales emanadas de la providencia, como los objetivos de la superación del ECI en cada uno de los problemas identificados, para establecer la participación de todas las entidades involucradas, de conformidad con las competencias constitucionales y legales que deban asumir. A cada una de éstas se le comunicará su rol en la superación del ECI (A cargo de Presiencia, Defensoría del Pueblo y Procuraduría General de la Nación)</t>
  </si>
  <si>
    <t>Base de datos</t>
  </si>
  <si>
    <t>La Secretaría Jurídica y la Dirección de Gestión General prepararán una comunicación informando a cada entidad su rol en la superación del ECI</t>
  </si>
  <si>
    <t>Oficios y notificaciones</t>
  </si>
  <si>
    <t>PR-OG-VIGÉSIMO SEGUNDO 30-a</t>
  </si>
  <si>
    <t xml:space="preserve">La Secretaría Jurídica y la Dirección de Gestión General establecerán la estrategia que permita realizar el seguimiento permanente a las ordenes de la sentencia T-762 que involucre a toda las entidades concernidas. </t>
  </si>
  <si>
    <t>Diseñar la estrategia de seguimiento al cumplimiento de esta sentencia (Esta orden es compartida con la Procuraduría General de la Nación y la Defensoría del Pueblo)</t>
  </si>
  <si>
    <t>Conformación de un comité de seguimiento y definición de los limeamientos para su funcionamiento</t>
  </si>
  <si>
    <t>PR-OG-VIGÉSIMO SEGUNDO 30-b</t>
  </si>
  <si>
    <t>La Secretaría Jurídica y la Dirección de Gestión General establececerán los lineamientos en el caso en que el cumplimiento de las órdenes involucren a varias entidades.</t>
  </si>
  <si>
    <t>Asumir la articulación en el evento en que deban concurrir varias entidades a la solución de alguno de los problemas planteados.</t>
  </si>
  <si>
    <t>Procedimiento de articulación</t>
  </si>
  <si>
    <t>PR-OG-VIGÉSIMO SEGUNDO 33</t>
  </si>
  <si>
    <t xml:space="preserve">Adecuar el dominio web www.politicacriminal.gov.co para la publicidad e interoperabilidad de dicha información entre las entidades involucradas en la superación del ECI. El dominio web, además, deberá exhibir esquemáticamente las decisiones de esta Corporación, identificando las órdenes proferidas, el fin de las mismas, sus destinatarios, los términos conferidos y estado del cumplimiento, a través de informes de gestión, de resultado y de impacto en los derechos de las personas privadas de la libertad.  
Adicionalmente la página web en mención debe hacer visible información estadística que permita, a la ciudadanía, visualizar el avance en la superación del ECI, a través de las metas propuestas, los adelantos y mejoras, las dificultades y los rezagos existentes. ( En asocio con el Ministerio de Tecnologías de la Comunicación y las Comunicaciones)
PC-105 Publicar los proyectos y los avances, estancamientos o retrocesos en la superación del ECI a través de la página web http://www.politicacriminal.gov.co/
</t>
  </si>
  <si>
    <t>Dominio web  www.politicacriminal.gov.co funcionando en las condiciones establecidas en la sentencia de conformidad con el Plan de Acción Del Subcomité de Información.</t>
  </si>
  <si>
    <t>MinTIC</t>
  </si>
  <si>
    <t>PR-OG-VIGÉSIMO SEGUNDO 34</t>
  </si>
  <si>
    <t>Garantizar que las erogaciones que sean consecuencia de esta sentencia sean efectuadas con el fin de colaborar a las instituciones concernidas, para efectuar las acciones que les correspondan, en los términos conferidos. (Órden compartida con el Ministerio de Hacienda y Crédito Público y el DNP)</t>
  </si>
  <si>
    <t>Reporte semestral de trámites presupuestales realizados por solicitud del Ministerio de Justicia, INPEC y USPEC, que tengan relación con el cumplimiento de la sentencia T-762 de 2015.</t>
  </si>
  <si>
    <t xml:space="preserve">
- Oficio
- Reporte de la entidad de las acciones y montos sobre la priorización de las órdenes en su presupuesto</t>
  </si>
  <si>
    <t xml:space="preserve">
- Oficio
- Reporte de los rubros presupuestales  de  gasto para atender las órdenes priorizadas por las entidades ejecutoras contenidas en el presupuesto 2017, para el cumplimiento de la sentencia T-762 de 2015</t>
  </si>
  <si>
    <t xml:space="preserve">PR-OP-VIGÉSIMO TERCERO </t>
  </si>
  <si>
    <t>Coordinar con MinInterior la manera como MinJusticia debe acercarse a los entes territoriales.</t>
  </si>
  <si>
    <t xml:space="preserve">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t>
  </si>
  <si>
    <t>Actas de coordinación de los actores</t>
  </si>
  <si>
    <t>Notificar a los entes territoriales de la sentencia T-762 de 2015 y enviar guía para tramitar proyectos para la construcción de establecimientos carcelarios para población sindicada.</t>
  </si>
  <si>
    <t>Oficiar a las entidades territoriales</t>
  </si>
  <si>
    <t xml:space="preserve">PR-OP-VIGÉSIMO QUINTO </t>
  </si>
  <si>
    <t>Adecuar todas las áreas de sanidad de los 16 establecimientos de reclusión bajo estudio para que se cumplan con las condiciones mínimas de prestación del servicio de salud ( A cargo de INPEC, USPEC,  Ministerio de Justicia)</t>
  </si>
  <si>
    <t xml:space="preserve">Informe con la descripción de las obras ejecutadas en las áreas de sanidad a la fecha intervenidas.     </t>
  </si>
  <si>
    <t xml:space="preserve">Diagnóstico del estado actual de los 16 Establecimientos.     </t>
  </si>
  <si>
    <t>Alternativas de Intervención</t>
  </si>
  <si>
    <t>estructuración del proyecto para registro en el banco de proyectos de inversion para la vigencia 2017 el cual involucra el trámite de vigencias futuras</t>
  </si>
  <si>
    <t xml:space="preserve">obras ejecutadas </t>
  </si>
  <si>
    <t>Solicitud de modificación de las actas de priorización.</t>
  </si>
  <si>
    <t xml:space="preserve">Priorizar en el plan de necesidades las obras de infraestructura correspondientes a la sentencia relativas a las áreas de sanidad,  en  los 16 establecimientos de sentencia. </t>
  </si>
  <si>
    <t>Astas de priorización ajustadas</t>
  </si>
  <si>
    <t xml:space="preserve">PR-OP-VIGÉSIMO SEXTO </t>
  </si>
  <si>
    <t>Poner a disposición de cada interno kit de aseo, colchoneta, almohada, sábanas y cobija(s) en caso de ser necesarias, para su descanso nocturno; cada persona que ingrese al penal debe contar con esta misma garantía (A cargo de INPEC, USPEC)</t>
  </si>
  <si>
    <t>Constancias de entrega</t>
  </si>
  <si>
    <t>Verificar cuántos internos en los 16 establecimientos no tienen colchoneta, almohada, sábanas y cobija(s)</t>
  </si>
  <si>
    <t xml:space="preserve">Suministrar en los 16 establecimientos colchoneta, almohada, sábanas y cobija(s) de acuerdo al informe de necesidades </t>
  </si>
  <si>
    <t>Solicitar a Defensoria del Pueblo que constate que el 100% de la PPL de los 16 establecimientos cuenta con colchoneta, almohada, sábanas y cobija(s)</t>
  </si>
  <si>
    <t>La USPEC no es competente del suministro de los elementos descritos por la Corte</t>
  </si>
  <si>
    <t xml:space="preserve">PR-OP-VIGÉSIMO SÉPTIMO </t>
  </si>
  <si>
    <t>Poner a disposición de los internos una cantidad razonable de duchas y baterías sanitarias, en óptimos estado de funcionamiento (A cargo de INPEC, USPEC)</t>
  </si>
  <si>
    <t>Estructuración del proyecto para registro en el banco de proyectos de inversion para la vigencia 2017 el cual involucra el trámite de vigencias futuras</t>
  </si>
  <si>
    <t xml:space="preserve">Obras ejecutadas </t>
  </si>
  <si>
    <t>Solicitud de Actas de priorización modificadas (INPEC)</t>
  </si>
  <si>
    <t xml:space="preserve">Priorizar en el plan de necesidades las obras de infraestructura correspondientes a la sentencia relativas a la cantidad de duchas y baterías sanitarias, además del estado en que se encuentran,  en  los 16 establecimientos de sentencia. </t>
  </si>
  <si>
    <t xml:space="preserve">PR-OP-VIGÉSIMO OCTAVO </t>
  </si>
  <si>
    <t>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t>
  </si>
  <si>
    <t>Actas de priorización modificadas (INPEC)</t>
  </si>
  <si>
    <t>Protocolos ajustados</t>
  </si>
  <si>
    <t xml:space="preserve">Consolidado de informes </t>
  </si>
  <si>
    <t xml:space="preserve"> entrega efectiva de los elementos</t>
  </si>
  <si>
    <t>16 Reglamentos internos ajustados</t>
  </si>
  <si>
    <t xml:space="preserve">PR-OP-VIGÉSIMO NOVENO </t>
  </si>
  <si>
    <t xml:space="preserve">La USPEC realizará visitas de supervisión a los 16 establecimientos, con la finalidad de verificar las condiciones de salubridad e higiene en la prestación del servicio de alimentación, a aquellos establecimientos que cuenten con interventoría se les solicitará informe de seguimiento.                                                                         </t>
  </si>
  <si>
    <t>Estructurar un protocolo de tratamiento higiénico y óptimo de alimentos (A cargo de INPEC, USPEC, Directores de cada uno de los establecimientos penitenciarios accionados o vinculados en la sentencia)</t>
  </si>
  <si>
    <t xml:space="preserve">Informe de visitas de supervisión.                        Informe de Interventoría.                                    </t>
  </si>
  <si>
    <t>La Ley 1709 de 2014 en su artículo 49 estableció la creación del Manual de Alimentos, la USPEC en coordinación con el INPEC y el Ministerio de Salud elaboró el manual, el cual fue adoptado mediante la Resolución No. 000560 de 17 de julio de 2014. Dicho Manual es el que sirve de guia para la elaboración de los estudios previos y se pone en práctica en la ejecución de los contratos de suminstro de alimentación. La USPEC remitirá el Manual de Alimentos.</t>
  </si>
  <si>
    <t>Manual de Alimentos que contiene el protocolo solicitado</t>
  </si>
  <si>
    <t>Continuar prestando el apoyo de seguimiento al suministro de alimentación a la USPEC mediante el COSAL (INPEC) en los etablecimientos donde se requiera-</t>
  </si>
  <si>
    <t xml:space="preserve">Informes de seguimiento mensual </t>
  </si>
  <si>
    <t>PR-OP-TREINTAGÉSIMO</t>
  </si>
  <si>
    <t>Solicitar a los Establecimientos un informe sobre las necesidades de infraestructura en relacion con el manejo de aguas(suministro de agua potable y evacuacion adecuada de aguas negras).</t>
  </si>
  <si>
    <t>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t>
  </si>
  <si>
    <t>informe  consolidado  de necesidades   en relación con el manejo de aguas presentadas por los 16Establecimientos a la USPEC.</t>
  </si>
  <si>
    <t xml:space="preserve">Efectuar las visitas a los 16 establecimientos y verificar las condiciones hidráulicas (aguas residales y potable).
</t>
  </si>
  <si>
    <t>Diagnóstico  de condiciones hidráulicas y elaboración de un plan de accion de intervención en los 16 establecimientos, de acuerdo con las directrices establecidas por la Corte.</t>
  </si>
  <si>
    <t>PR-OP-TREINTAGÉSIMO- a</t>
  </si>
  <si>
    <t>Ejecución del Plan de Acción establecido con base en el diagnóstico realizado en los 16 establecimientos</t>
  </si>
  <si>
    <t>Presentar un informe y un plan de acción para cubrir las necesidades insatisfechas, que en todo caso no podrá superar los dos (2) años para su ejecución total, estando la primera fase orientada al suministro efectivo e inmediato de agua potable, conforme las directrices provisionales que emitan las autoridades nacionales conforme el numeral 19 de la orden vigésimo segunda de esta sentencia</t>
  </si>
  <si>
    <t>Ejecución de las obras o adecaciones requeridas</t>
  </si>
  <si>
    <t xml:space="preserve">Solicitar a la USPEC que  realice la verificación de las necesidades de infraestructura en relación con el manejo de aguas (suministro de agua potable y evacuación adecuada de aguas negras)   en  los 16 establecimientos de sentencia. Así mismo, se efectué las adecuaciones en atención a la orden de Tutela.  </t>
  </si>
  <si>
    <t>Oficio  de verificación de necesidades  a la USPEC</t>
  </si>
  <si>
    <t>PR-DF-TREINTAGÉSIMO PRIMERO</t>
  </si>
  <si>
    <t>Adoptar las medidas adecuadas y necesarias para asegurar los recursos suficientes y oportunos, que permitan la sostenibilidad y progresividad de todas las medidas a implementar para dar cumplimiento a lo ordenado en esta sentencia. Para tal efecto deberán preverse anualmente las partidas presupuestales del caso, con arreglo a la complejidad y el carácter estructural de las medidas esperadas. (Esta orden debe ser atendida entre La Presidencia de la República, el Ministerio de Hacienda y el DNP)</t>
  </si>
  <si>
    <t>1, Con base en la información suministrada sobre costeo de necesidades, colaborar con las entidades para que, de acuerdo con la capacidad fiscal, las metas y acciones vayan acorde con parámetros de sostenibilidad y progresividad.</t>
  </si>
  <si>
    <t>Informe de costeo</t>
  </si>
  <si>
    <t>PC-42-a</t>
  </si>
  <si>
    <t xml:space="preserve">Crear una institución que sea articuladora de la política criminal, desde el proceso mismo de su diseño: la multiplicidad de entidades que tienen iniciativa legislativa en materia de política criminal facilita la concurrencia de propuestas de leyes dispares, incoherentes e incluso contradictorias. </t>
  </si>
  <si>
    <t xml:space="preserve">Fortalecimiento de la Dirección de Política Criminal y Penitenciaria del Ministerio de Justicia y del Derecho. </t>
  </si>
  <si>
    <t>PC-85-a</t>
  </si>
  <si>
    <t>Informar a las entidades ejecutoras los instrumentos presupuestales vigentes para armonizar  su ejecución y el  cumplimiento de la sentencia T-762 de 2015 con el principio de anualidad,  como es el caso  de la autorización de vigencias futuras o el de la reserva presupuestal y el de las cuentas por pagar.</t>
  </si>
  <si>
    <t>Incorporar una metodología que armonice el principio de anualidad en materia presupuestal, y las necesidades de la vida carcelaria</t>
  </si>
  <si>
    <t>Oficio</t>
  </si>
  <si>
    <t>PC-132</t>
  </si>
  <si>
    <t>Identificar las areas disponibles y adecuados para el desarrollo de programas de atención y tratamiento, educación y actividades productivas.</t>
  </si>
  <si>
    <t xml:space="preserve">Construir, en forma asistida por el INPEC, un plan de utilización de espacios y de manejo del tiempo en la vida carcelaria. Los planes deberán ser aprobados por el Ministerio de Justicia y del Derecho. </t>
  </si>
  <si>
    <t>Informe de espacios disponibles y adecuados</t>
  </si>
  <si>
    <t>Elaborar un plan de instrucciones , respecto a la utilización de las areas disponibles para el desarrollo de programas de atención y tratamiento, educación y actividades productivas.</t>
  </si>
  <si>
    <t>Plan de instrucciones  respecto a la utilización de las areas disponibles para el desarrollo de programas de atención y tratamiento, educación y actividades productivas.</t>
  </si>
  <si>
    <t xml:space="preserve">Realizar la ejecución de las instrucciones  proferidas por la Dirección de Atención y Tratamiento. </t>
  </si>
  <si>
    <t>Informe ejecutivo de cumplimiento de las  instrucciones , respecto a la utilización de las areas disponibles para el desarrollo de programas de atención y tratamiento, educación y actividades productivas.</t>
  </si>
  <si>
    <t>PC-167b</t>
  </si>
  <si>
    <t>Instalación de grupo de trabajo intersectorial con el INPEC, el Ministerio de Salud y Protección Social, el ICBF, la coordinación de la Comisión Intersectorial de Primera Infancia (CIPI) y las demás entidades que se consideren pertinentes en este proceso.</t>
  </si>
  <si>
    <t>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t>
  </si>
  <si>
    <t>Actas con los compromisos adquiridos por las partes con base a la mesa de trabajo.</t>
  </si>
  <si>
    <t>Revisión de normativa existente en relación a la permanencia de niños menores de tres años, hijos(as) de internas, mujeres gestantes y madres lactantes.</t>
  </si>
  <si>
    <t>Acta de la socialización de normatividad y las acciones en cumplimiento a la misma.</t>
  </si>
  <si>
    <t>Revision y actualización del lineamiento tecnico de la modalidad de educacion inicial "Niños menores de tres años, hijos(as) de internas en establecimeintos de reclusiòn".</t>
  </si>
  <si>
    <t xml:space="preserve">Lineamiento actualziado en el marco de la Estrategia Nacional De Cero a Siempre. </t>
  </si>
  <si>
    <t xml:space="preserve">Actualización análisis situacional de las madres gestantes y lactantes y de los niños y niñas de la primera infancia que nacen y viven en reclusiones de mujeres en el marco del convenio tripartito entre el INPEC, la USPEC y el ICBF. </t>
  </si>
  <si>
    <t>Documento de caracterización actualizado en el marco de la Estrategia Nacional "De Cero a Siempre".</t>
  </si>
  <si>
    <t>Análisis de atenciones especializadas para garantizar la atenciòn integral a mujeres gestantes, niños y niñas de primera infancia presentes en las reclusiones de mujeres.entos carcelarios.</t>
  </si>
  <si>
    <t>* Documento con la priorización de las atenciones adaptadas a la realidad de las gestantes y los niños y niñas.
* Plan de trabajo con las acciones de cada sector, dando prioridad alasatenciones para niñosy niñas de primera infancia</t>
  </si>
  <si>
    <t>Definición del esquema de atención a madres gestantes y lactantes y niños y niñas de primera infancia,  acorde con las condiciones carcelarias y a los lineamientos de la política de atención integral a la primera infancia.</t>
  </si>
  <si>
    <t>Ruta de atencion integral definido con acciones, recursos y responsabilidades sectoriales e intersectoriales.</t>
  </si>
  <si>
    <t>Fortalecimiento de la modalidad de educacion inicial "niños menores de tres años, hijos(as) de internas en establecimeintos de reclusiòn".</t>
  </si>
  <si>
    <t>EAS y Unidades de servicio que funcionan en establecimientos de reclusiòn avanzan en el fortalecimiento  de sus condiciones de calidad.</t>
  </si>
  <si>
    <t>Registro y seguimiento de las atenciones brindadas a las madres gestantes y lactantes y a  los niños y niñas de primera infancia presentes en los establecimientos carcelarios.</t>
  </si>
  <si>
    <t>Seguimiento a los registros de los niños y niñas atendidos en reclusiones de mujeres en el SSNN.</t>
  </si>
  <si>
    <t>PC-167c</t>
  </si>
  <si>
    <t>Gestión para que las Direcciones Territoriales de Salud desarrollen las acciones del Plan de los Mil Primeros Días de Vida al interior de las cárceles</t>
  </si>
  <si>
    <t>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(ii) el Esquema de los Primeros Mil Días de Vida, conforme corresponda</t>
  </si>
  <si>
    <t>Seguimiento a la implementación del plan 1000 primeros días en las cárceles</t>
  </si>
  <si>
    <t xml:space="preserve">Seguimiento de los niños y niñas menores de tres años que se encuentran con sus madres en los centros de reclusión, para determinar afiliación y acceso a los servicios en el marco del SGSSS </t>
  </si>
  <si>
    <t>Niños y niñas identificados en el marco del SGSSS</t>
  </si>
  <si>
    <t>PC-171</t>
  </si>
  <si>
    <t xml:space="preserve">Se elaborará el informe semestral que presente las acciones adelantadas y avances </t>
  </si>
  <si>
    <t xml:space="preserve">Presentar, en conjunto con la Defensoría del Pueblo y con la Procuraduría General de la Nación informes semestrales a la Corte Constitucional </t>
  </si>
  <si>
    <t>Informes semestrales</t>
  </si>
  <si>
    <t>ACCION</t>
  </si>
  <si>
    <t>ORDEN</t>
  </si>
  <si>
    <t>NOMBRE ORDEN</t>
  </si>
  <si>
    <t>Fecha inicial plan de acción</t>
  </si>
  <si>
    <t>Fecha finalización plan de acción</t>
  </si>
  <si>
    <t>Nombre Responsale</t>
  </si>
  <si>
    <t>Plazo Sentencia</t>
  </si>
  <si>
    <t>Vencimiento Plazo Sentencia</t>
  </si>
  <si>
    <t>Cantidad de entidades</t>
  </si>
  <si>
    <t>MinJusticia - Marcela Abadía
Directora de Política Criminal y Penitenciaria</t>
  </si>
  <si>
    <t/>
  </si>
  <si>
    <t>Secretaría Jurídica - Cristina Pardo S.</t>
  </si>
  <si>
    <t>Consejería Presidencial para los Derechos Humanos - Marcela Vega</t>
  </si>
  <si>
    <t>MinJusticia - Nadia Lizarazo - Dirección Política Criminal y Penitenciaria</t>
  </si>
  <si>
    <t>MinJusticia Oficina de Comunicaciones</t>
  </si>
  <si>
    <t>MinJusticia - Luis Ospina -  Subdirección de Sistemas</t>
  </si>
  <si>
    <t>MinJusticia - Ricardo Cita - Dirección de Política Criminal y Penitenciaria</t>
  </si>
  <si>
    <t>MinJusticia - Suzy Sierra - Oficina de Información en Justicia</t>
  </si>
  <si>
    <t>Roselin Martínez Rosales
(Directora de Atención y Tratamiento)</t>
  </si>
  <si>
    <t>Guillermo Otálora</t>
  </si>
  <si>
    <t>MinJusticia - Marcela Abadía -
Directora de Política Criminal y Penitenciaria</t>
  </si>
  <si>
    <t>Alejandro Trujillo - Asesor           Juliana Sotelo Lemus - Abogada Oficina Jurídica.                           Rene Garzón - Director de Infraestructura.</t>
  </si>
  <si>
    <t>Eduardo Efrain Freire Delgado, 
Mauricio Perfetti, 
Claudia Jineth Alvarez Benitez- DANE</t>
  </si>
  <si>
    <t>Hugo Dagovett - SENA</t>
  </si>
  <si>
    <t>Diana Marcela Rueda  Salvador
Subdirectora de Permanencia</t>
  </si>
  <si>
    <t>MinJusticia - Diego Olarte - Dirección de Política Criminal y Penitenciaria</t>
  </si>
  <si>
    <t>Alejandro Trujillo - Asesor           Juliana Sotelo Lemus - Abogada Oficina Jurídica.                         Rene Garzón - Director de Infraestructura.</t>
  </si>
  <si>
    <t>Inpec pendiente definir depende de Uspec</t>
  </si>
  <si>
    <t>Ing. Adriana Cetina hernandez 
(Oficina de Sistemas de Información)</t>
  </si>
  <si>
    <t>Alejandro Trujillo - Asesor           Juliana Sotelo Lemus - Abogada Oficina Jurídica.                            Rene Garzón - Director de Infraestructura.</t>
  </si>
  <si>
    <t xml:space="preserve">Alejandro Trujillo - Asesor           Juliana Sotelo Lemus - Abogada Oficina Jurídica.     </t>
  </si>
  <si>
    <t xml:space="preserve">Juan manuel Riaño 
(Jefe Oficina Asesora de Planeación) </t>
  </si>
  <si>
    <t>MinJusticia - Rafael Díaz - Oficina de Planeación</t>
  </si>
  <si>
    <t>José Luis Ortiz Hoyos</t>
  </si>
  <si>
    <t>Director Presidencia de la República</t>
  </si>
  <si>
    <t xml:space="preserve">Alejandro Trujillo - Asesor           Juliana Sotelo Lemus - Abogada Oficina Jurídica.                            </t>
  </si>
  <si>
    <t>José Nemesio Moreno Rodríguez
(Director de Gestion Corporativa)</t>
  </si>
  <si>
    <t xml:space="preserve">Grupo Logísticode la Dirección de Gestión Corporativa 
( capitan Gutierrez Barrera Edgar) </t>
  </si>
  <si>
    <t>Alejandro Trujillo - Asesor                       Rene Garzón - Director de Infraestructura.         Gustavo Camelo - Jefe Oficina Asesora de Planeación</t>
  </si>
  <si>
    <t>Alejandro Trujillo - Asesor                       Luisa Ariza - Directora de Logística(e)</t>
  </si>
  <si>
    <t>Presidencia de la República - Paula Acosta
INPEC, USPEC, MInSalud, SUperSalud, MinJusticia, Fiducia.</t>
  </si>
  <si>
    <t>Juan Manuel Riaño - Jefe de Planeación del INPEC</t>
  </si>
  <si>
    <t>Presidencia de la república - Paula Acosta
INPEC, USPEC, MInSalud, SUperSalud, MinJusticia, Fiducia.</t>
  </si>
  <si>
    <t>Viceministerio de Política Criminal - Ivan Tovar</t>
  </si>
  <si>
    <t>Secretaría Jurídica y Dirección de Gestión General</t>
  </si>
  <si>
    <t>Comité Información</t>
  </si>
  <si>
    <t>Dirección General del Prespuesto Público Nacional</t>
  </si>
  <si>
    <t xml:space="preserve">Alejandro Trujillo - Asesor           Juliana Sotelo Lemus - Abogada Oficina Jurídica.                    Rene Garzón - Director de Infraestructura.                           </t>
  </si>
  <si>
    <t xml:space="preserve">Rene Garzón - Director de Infraestructura.     Gustavo Camelo - Jefe Oficina de Planeación (e). </t>
  </si>
  <si>
    <t xml:space="preserve">Alejandro Trujillo - Asesor           Juliana Sotelo Lemus - Abogada Oficina Jurídica.                    Rene Garzón - Director de Infraestructura. </t>
  </si>
  <si>
    <t>Juliana Sotelo Abogada Oficina Jurídica</t>
  </si>
  <si>
    <t>N.A.</t>
  </si>
  <si>
    <t>Alejandro Trujillo - Asesor           Juliana Sotelo Lemus - Abogada Oficina Jurídica.                    Rene Garzón - Director de Infraestructura.                           Adriana Villanueva  (INPEC)</t>
  </si>
  <si>
    <t xml:space="preserve">Rene Garzón - Director de Infraestructura.        Gustavo Camelo - Jefe Oficina Asesora de Planeación (e)                           </t>
  </si>
  <si>
    <t>Pendiente</t>
  </si>
  <si>
    <t xml:space="preserve">Juliana Sotelo Abogada Oficina Jurídica (Uspec) - </t>
  </si>
  <si>
    <t>???</t>
  </si>
  <si>
    <t>Roselin Martinez - Dirección de Atención y Tratamiento</t>
  </si>
  <si>
    <t xml:space="preserve">Directores Regionales 
Directores de Establecimientos, 
Roselin Martínez Rosales
(Directora de Atencion y Tratamiento) </t>
  </si>
  <si>
    <t xml:space="preserve">Directores de Establecimientos  </t>
  </si>
  <si>
    <t>Alejandro Trujillo - Asesor           Juliana Sotelo Lemus - Abogada Oficina Jurídica.                            Luisa Ariza - Director de Logística(e).</t>
  </si>
  <si>
    <t xml:space="preserve">
Directores de Establecimientos, 
Roselin Martinez - Dirección de Atención y Tratamiento</t>
  </si>
  <si>
    <t>Alejandro Trujillo - Asesor           Juliana Sotelo Lemus - Abogada Oficina Jurídica.          Rene Garzón - Director de Infraestructura.</t>
  </si>
  <si>
    <t>Dirección General del Prespuesto Público Nacional y Viceministerio General de Hacienda/Departamento Nacional de Planeación</t>
  </si>
  <si>
    <t>Secretaría Jurídica - Dirección de Seguridad y Dirección de Gestión General</t>
  </si>
  <si>
    <t>Secretaría Jurídica - Cristina Pardo S.
MinJusticia - Dirección de Política Criminal</t>
  </si>
  <si>
    <t>Coordinación Comisión Intersectorial para la Atención integral a la Primera Infancia (CIPI)</t>
  </si>
  <si>
    <t>Instituto Colombiano de Bienestar Familiar</t>
  </si>
  <si>
    <t>Instituto Colombiano de Bienestar Familiar e Instituto Nacional Penitenciario y Carcelario</t>
  </si>
  <si>
    <t>Comisión Intersectorial para la Atención Integral de la Primera Infancia</t>
  </si>
  <si>
    <t>Instituto Colombiano de Bienestar Familiar y Coordinación CIPI</t>
  </si>
  <si>
    <t>Comisión Intersectorial para la Atención Integral de la Primera Infancia (CIPI)</t>
  </si>
  <si>
    <t>Ministerio de Educación Nacional</t>
  </si>
  <si>
    <t>Ministerio de Salud y Protección Social</t>
  </si>
  <si>
    <t>FECHA INICIAL PLAN DE ACCIÓN</t>
  </si>
  <si>
    <t>FECHA FINALIZACIÓN PLAN DE ACCIÓN</t>
  </si>
  <si>
    <t>NOMBRE RESPONSALE</t>
  </si>
  <si>
    <t>PLAZO SENTENCIA</t>
  </si>
  <si>
    <t>VENCIMIENTO PLAZO SENTENCIA</t>
  </si>
  <si>
    <t>CANTIDAD DE ENTIDADES</t>
  </si>
  <si>
    <t>INDICADORA INICIO ACCIONES</t>
  </si>
  <si>
    <t>fecha</t>
  </si>
  <si>
    <t>INDICADORA PERMAMENTES SIN REPORTE</t>
  </si>
  <si>
    <t>INDICADOR A TIEMPO CON RESPECTO A PLAN DE ACCIÓN</t>
  </si>
  <si>
    <t>INDICADOR A TIEMPO CON RESPECTO A FECHA SENTENCIA</t>
  </si>
  <si>
    <t>Entidad</t>
  </si>
  <si>
    <t>Ubicación de la Orden en la Sentencia</t>
  </si>
  <si>
    <t>Orden</t>
  </si>
  <si>
    <t>Acción</t>
  </si>
  <si>
    <t>Entegrable o Producto</t>
  </si>
  <si>
    <t>id_accion</t>
  </si>
  <si>
    <t>Item</t>
  </si>
  <si>
    <t>Problemática estructural Sentencia</t>
  </si>
  <si>
    <t>Problemática Específica Sentencia</t>
  </si>
  <si>
    <t>1. La Desarticulación de la política criminal y el Estado de Cosas Inconstitucional</t>
  </si>
  <si>
    <t>d. La imposibilidad de realizar actividades tendientes a la resocialización o a la redención de la pena</t>
  </si>
  <si>
    <t>2. Hacinamiento y otras causas de violación masiva de derechos</t>
  </si>
  <si>
    <t>f.      Las demoras en la evacuación de las solicitudes de redención de penas y libertad condicional, fundada en el hacinamiento y reproductora del mismo.</t>
  </si>
  <si>
    <t>a.    El hacinamiento y los efectos en cuanto a la reducción de espacios para el descanso nocturno.</t>
  </si>
  <si>
    <t>4. Deficiente sistema de salud en el sector penitenciario y carcelario</t>
  </si>
  <si>
    <t>c.     La precariedad de los servicios de salud.</t>
  </si>
  <si>
    <t xml:space="preserve">A través de los Ministros, conforme sea la materia, regular cada aspecto de la vida carcelaria, integrándolas, como mecanismo de orientación para cada uno de los centros de reclusión y como garantía de condiciones dignas de reclusión para las personas privadas de la libertad.  Los lineamientos normativos que surjan del ejercicio anterior podrán ser compilados por el Ministro de la Presidencia, para evitar la dispersión regulatoria en la materia. </t>
  </si>
  <si>
    <t>PR-OP-VIGÉSIMO CUARTO</t>
  </si>
  <si>
    <t>Emprender todas las acciones administrativas, presupuestales y logísticas necesarias para involucrarse efectivamente en el proceso seguido por parte del Ministerio de Justicia y del Derecho a efectos de crear, fusionar, suprimir, dirigir, organizar, administrar, sostener y vigilar las cárceles para las personas detenidas preventivamente, de conformidad con lo establecido por la Ley 65 de 1993 (artículos 17-19)</t>
  </si>
  <si>
    <t>5. Inadecuadas condiciones de salubridad e higiene en el establecimiento penitenciario y en el manejo de alimentos.</t>
  </si>
  <si>
    <t xml:space="preserve">h.  El tratamiento y suministro de alimentos en forma poco higiénica. La calidad de la alimentación.-
b.    Precarias condiciones sanitarias. 
</t>
  </si>
  <si>
    <t xml:space="preserve">b.    Precarias condiciones sanitarias. </t>
  </si>
  <si>
    <t>i. Imposibilidad de visitas conyugales en condiciones de intimidad y dignidad.</t>
  </si>
  <si>
    <t>h.  El tratamiento y suministro de alimentos en forma poco higiénica. La calidad de la alimentación.</t>
  </si>
  <si>
    <t>Emprender las acciones necesarias para constatar las necesidades reales de adecuación en infraestructura en relación con el manejo de aguas (suministro de agua potable y evacuación adecuada de aguas negras) respecto de los 16 establecimientos de reclusión estudiados. (A cargo de INPEC, USPEC y el Ministerio de Justicia y del Derecho).</t>
  </si>
  <si>
    <t>g.    Falta de acceso al agua potable en forma continua de los internos al interior de los establecimientos carcelarios.</t>
  </si>
  <si>
    <t>PC-109-iv</t>
  </si>
  <si>
    <t>Efectuar un registro detallado sobre cada uno de los internos y de su situación en el establecimiento penitenciario.</t>
  </si>
  <si>
    <t>Ponderación problemática estructural</t>
  </si>
  <si>
    <t>Ponderación problemática específica</t>
  </si>
  <si>
    <t>Ponderacion accion con respecto a orden</t>
  </si>
  <si>
    <t>PROBLEMÁTICA ESTRUCTURA</t>
  </si>
  <si>
    <t>PROBLEMÁTICA ESPECÍFICA</t>
  </si>
  <si>
    <t>Logros</t>
  </si>
  <si>
    <t>Dificultades</t>
  </si>
  <si>
    <t>Observaciones</t>
  </si>
  <si>
    <t>Orden detallada</t>
  </si>
  <si>
    <t>INFORMACIÓN CUANTITATIVA</t>
  </si>
  <si>
    <t>INFORMACIÓN CUALITATIVA</t>
  </si>
  <si>
    <t>Avance cualitativo</t>
  </si>
  <si>
    <t>En curso</t>
  </si>
  <si>
    <t>Total avance</t>
  </si>
  <si>
    <t>Cantidad de acciones con avance</t>
  </si>
  <si>
    <t>Promedio</t>
  </si>
  <si>
    <t>PLAZO EN DIAS</t>
  </si>
  <si>
    <t>Etiquetas de fila</t>
  </si>
  <si>
    <t>Total general</t>
  </si>
  <si>
    <t>Mín. de Plazo (días)</t>
  </si>
  <si>
    <t>Mínimo plazo (Días)</t>
  </si>
  <si>
    <t>Promedio Avance</t>
  </si>
  <si>
    <t>Mínimo plazo (días)</t>
  </si>
  <si>
    <t>Problemática estructural</t>
  </si>
  <si>
    <t>Problemática específica</t>
  </si>
  <si>
    <t>Avance acción (%)</t>
  </si>
  <si>
    <t>Plazo pendiente (días)</t>
  </si>
  <si>
    <t>Valor</t>
  </si>
  <si>
    <t>Ícono</t>
  </si>
  <si>
    <t>●</t>
  </si>
  <si>
    <t>INFORMACIÓN BÁISCA</t>
  </si>
  <si>
    <t>Periodo reporte: 08-04-2016 - 31-07-2016</t>
  </si>
  <si>
    <t>Estado avance porcentual</t>
  </si>
  <si>
    <t>El total del presupuesto nacional para la vigencia 2017 asciende a $224.422 mm, de los cuales $54.336 mm es servicio de la deuda, $137.175 mm corresponden a funcionamiento y $32.911 a inversión. 
Para el año 2017, y en consonancia con lo ordenado por la Sentencia T-762, la asignación de recursos de inversión para INPEC-USPEC  se incrementó en 13%, al pasar de $251,4 mil millones de 2016 a $283,2 mil millones en 2017 (Cabe anotar, que dichos valores son indicativos, toda vez que el presupuesto está en revisión del Congreso de la República, el cual podrá solicitar modificaciones al mismo para posterior aprobación)</t>
  </si>
  <si>
    <t>Como es bien sabido, como efecto del choque externo generado por la reducción en el precio internacional del petróleo, se afronta una reducción sustancial en la renta proveniente de la actividad petrolera. Esta situación ha llevado a un escenario fiscal cada vez más estrecho, que desde 2015, el Legislativo en la aprobación del Presupuesto General de la Nación impuso restricciones al gasto, estableciendo que: “Los órganos que hacen parte del presupuesto general de la Nación, durante la vigencia fiscal de 2015, realizarán una reducción en los Gastos por Servicios Personales Indirectos y por Adquisición de Bienes y Servicios de Gastos Generales, respecto a los efectuados en la vigencia fiscal 2014, por un monto mínimo equivalente al 10%” (Art. 110, Ley 1737 de 2014)
Esta medida no fue suficiente para garantizar el cumplimiento de las metas de déficit establecidas por la Regla Fiscal, dado el comportamiento observado de los recaudos y su impacto en el resultado fiscal, por lo cual fue necesario durante la vigencia 2015 aplazar apropiaciones que finalmente fueron reducidas por $9 billones, con la expedición del Decreto 2240 de ese año.
En 2016, la Ley Anual del Presupuesto aprobada mediante la Ley 1769 de 2015, se programó en el marco de una política de austeridad y, aun así, fue necesario en marzo expedir el Decreto 378 de 2016, para aplazar apropiaciones por $6 billones.
En 2017, los ajustes a la nueva realidad económica de las finanzas implican continuar con las medidas de austeridad y reducción del gasto, priorizando aquellos gastos con mayor impacto en el bienestar común, por encima de otros con menor factor multiplicador sobre la economía y el desarrollo social.</t>
  </si>
  <si>
    <t xml:space="preserve">No obstante, las dificultades para financiar la totalidad de la demanda de gasto, se ha realizado un esfuerzo en la programación de los recursos para el Sistema Penitenciario y Carcelario. Sin embargo, se resalta que corresponde al INPEC y a la USPEC en desarrollo de la autonomía distribuir el monto asignado en dicha y priorizar el gasto directamente relacionado con el cumplimiento de la Sentencia T-762. </t>
  </si>
  <si>
    <t>en los oficios con radicado 2-2016-020756, 2-2016-020753 y 2-2016-020755 del 8 de junio de 2016 dirigidos al INPEC, DNP - Dirección de Inversiones Públicas y USPEC, se indicó la necesidad de priorizar los recursos para atender la sentencia T-762 de 2015.  Adicionalmente, mediante el oficio conjunto de Hacienda y DNP con el radicado  2-2016-024590 del 7 de julio de 2016, dirigido al Ministro de Justicia como cabeza de sector, se remitieron techos indicativos de gasto 2017-2020 y se realizó el Comité Sectorial de Marco de Gasto de Mediano Plazo 2017 – 2020 el día 8 de julio de 2016  para todas las entidades que conforman el PGN. 
Uspec reportó  Plan de Inversiones  2017, asignado $185,15 mil millones para el proyecto de inversión de construcción y ampliación de infraestructura (generación de 3,356 cupos carcelarios nuevos), entre los que se encuentran San Gil con $13 mil millones; Rioacha con $26,1 mil millones; Pereira $39,8 mil millones y Fundación con $50,1 millones.</t>
  </si>
  <si>
    <t>Las entidades involucradas en el ECI, han venido reportado información sobre el costeo al DNP. Se estima que el 7 de octubre se cuente con el informe definitivo. Cabe resaltar que el DNP envió el 26 de septiembre 2016 un reporte preliminar el cual será revisado de forma conjunta con la oficina de presupuesto del Ministerio de Hacienda el día 3 de octubre 2017. Una vez se cuente con el informe definitivo el MHCP podrá determinar el cumplimiento de las ordenes de acuerdo a los presupuestos de las entidades y el MFMP.</t>
  </si>
  <si>
    <t>Se remitió la solicitud de aval fiscal al Confis para los proyectos que superan el período de gobierno, radicados el 21 de septiembre por la USPEC para iniciar el trámite de aval, declaratoria de importancia estratégica por parte del CONPES y posterior aprobación de vigencias futuras, con el fin de garantizar el espacio fiscal de los próximos años para adelantar los procesos contractuales que le permitan a la entidad la generación de 7.256 nuevos cupos entre las vigencias 2016 y 2021, de los nuevos ERON de Pereira (1.500 cupos), Fundación (3.000 cupos), Riohacha (1.500 cupos), San Gil – Santander (680 cupos) y Combita – Boyacá (576 cupos)</t>
  </si>
  <si>
    <t>Con la aprobación de las vigencias futuras, podrán generarse 7.256 nuevos cupos carcelarios con una inversión de $804.820 millones entre los años 2016-2021. Cabe resaltar que los diseños de las cárceles a financiar con dichos recursos cumplen ampliamente con los estándares establecidos por la corte en la sentencia T-762.</t>
  </si>
  <si>
    <t>Teniendo en cuenta el MGMP aprobado en junio 2016 y dado que la situación fiscal descrita en dicho documento no ha mejorado,  no existe espacio para todas las demandas sectoriales de recursos de vigencias futuras.</t>
  </si>
  <si>
    <t>Aunque la DGPPN del MHCP realiza asesoría permanente a las entidades, se remitirá  en el mes de octubre un oficio a las entidades involucradas sobre los instrumentos presupuestales disponibles para el cumplimiento de la T-762.</t>
  </si>
  <si>
    <t>Dirección General de Presupuesto Público Nacional - DGPPN - MHCP</t>
  </si>
  <si>
    <t>Se hizo revision de la normatividad vigente respecto de programas y actividades de resocializacion, que son insumo para la elaboracion del plan integral</t>
  </si>
  <si>
    <t>Se tienen establecidos los parametros normativos bajos los cuales se elaborara el Plan Integral</t>
  </si>
  <si>
    <t>Dentro de la normatividad relacionada se encuentra el Acuerdo 0011 de 1995 (Regimen Interno), el cual a la fecha se encuentra en proceso de modificacion, atendiendo observaciones del sector</t>
  </si>
  <si>
    <t>Oficio No. 8300-DIRAT-12457 del 27 de septiembre de 2016, con base en el cual se presenta la relacion de la normatividad vigente,  recolectada de consulta en diferentes bases de datos como: 
* http://www.senado.gov.co/
*  http://rutavirtual.inpec.gov.co/moodle/</t>
  </si>
  <si>
    <t>La actividad inicia el 01/01/2017</t>
  </si>
  <si>
    <t>La actividad inicia el 10/06/2018</t>
  </si>
  <si>
    <t>El cumplimiento de esta accion requiere del informe de medicion (insumo), elaborado por la USPEC</t>
  </si>
  <si>
    <t xml:space="preserve">Se ajustaron las cadenas de valor de los tres proyectos relacionados con la sentencia de acuerdo a las observaciones emitidas por el DNP.
Las cadenas de valor ajustadas corresponden a los siguientes proyectos: 
1) Herramientas de Evaluacion 
2) Modelo Educativo 
3) Desarrollo Tecnologico </t>
  </si>
  <si>
    <t xml:space="preserve">Se obtuvo la viabilidad del siguiente proyecto por parte del DNP: 
1) Herramientas de Evaluacion  </t>
  </si>
  <si>
    <t xml:space="preserve">Cadenas de valor de los proyectos: 
1) Herramientas de Evaluacion 
2) Modelo Educativo 
3) Desarrollo Tecnologico 
Las cuales reposan en el Sistema Unificado de Informacion de Finanzas Publicas - SUIFP </t>
  </si>
  <si>
    <t>Se realizo el ajuste del siguiente proyecto, teniendo en cuenta las observaciones por parte del DNP y del sector, el cual valga decir, que ya cuenta con "Concepto de Viabilidad" por parte del DNP:
1)  Herramientas de Evaluacion 
Por otra parte, respecto de los siguientes proyectos: 
1) Modelo Educativo 
2) Desarrollo Tecnologico 
se encuentran en revision de ajustes en el Sector, para lo cual y con el objeto de minimizar tiempo y esfuerzos se lleva a cabo reunion en el DNP el 28 de septiembre de 2016, con el proposito de conciliar los ajustes ha realizar.</t>
  </si>
  <si>
    <t xml:space="preserve">Correo electronico de fecha 31 de mayo de 2016, por medio del cual el DNP comunica el concepto de viabilidad sobre el Poyecto "Herramientas de Evaluacion" (Solicitud No. 179062). 
Correo electronico de fecha 09 de mayo de 2016, por medio del cual el DNP  comunica el concepto previo (devolucion para ajustes) sobre el Proyecto "Modelo Educativo" (Solicitud No. 179655)
Correo electronico de fecha 29 de mayo de 2016, por medio del cual el DNP  comunica el concepto previo (devolucion para ajustes) sobre el Proyecto "Desarrollo Tecnologico" (Solicitud No. 179237)
</t>
  </si>
  <si>
    <t xml:space="preserve">Se realizaron cuatro (4) visitas a los siguientes ERON en donde se presentaron las siguientes observaciones: 
*  BUGA: 
- Se realiza observacion sobre las ventanas de los ductos que contienen la red hidraulica, en las cuales  se deben ubicar rejas
- Se debe instalar una malla expandible en los espacios que comunican el pasillo con el ducto que se encuetra en el comedor de cada pabellon 
- Reforzar el perfil de las puertas en donde se encuentra la cantonera de las chapas
-  Cerrar los pasillos entre las garitas y el muro perimetral 
- Implementar una malla longitudinal en la baranda del tercer piso, por seguridad de los visitantes menores de edad.
-  Sellar las ventanas de las celdas de visita intima 
*  TULUA: 
- La obra de ampliacion del ERON no contempla areas suficientes para funcionarios administrativos y del Cuerpo de Custodia 
- Se plantea construir un area de celdas primarias y reseña junto al acceso de la estructura nueva.
- La circulacion (vehicular y peatonal) entre la estructura actual y la nueva debe ser controlada por puestos de control de guardia 
-   Ubicar rejas en las ventanas de los ductos que contienen la red hidraulica 
- En el area de UTE se deben cerras las ventanas, asi tambien reducir el acceso del portabandejas
- En las puertas de las exclusas se deben instalar un tapaluz de todo el alto de la puerta que proteja la manipulacion de la cerradura 
- Se recomienda por razones climaticas la instalacion de aire acondicionado en las garitas.
*  ESPINAL: 
Se realizo a la USPEC las siguientes observaciones: 
- trasladar el acceso peatonal del Establecimiento cerca al Visitor y al Comando de Guardia, 
- se observa que el  area de la requiza carece de espacio para el procedimiento realizado por el binomio canino, 
- se determina la ubicacion  del area de reseña de internos, asi como la oficina de policia judicial, y la oficina del Grupo de Guias Canino, 
- se observa que los ductos de la red hidraulica deben ser sellados, 
- se debe modificar el mueble de entrega en la sala de armarillo 
- Se identifica que el Establecimiento carece de una bodega de acopio, 
- El shut de basuras debe ser modificado, teniendo en cuenta el sistema de recoleccion que se maneja en los Establecimientos
* GIRON:
- Teniendo en cuenta que Giron es uno de los proyectos que estan en etapa inicial de ejecucion, las mismas recomendaciones que se han hecho para los Establecimientos de Buga y Tulua, 
se revisaran y aplicaran en lo pertinente para el proyecto de Giron </t>
  </si>
  <si>
    <t>Se evidenciaron las fallas en la infraestructura fisica de los proyectos que estan en ejecucion por la USPEC y que fueron visitados por el INPEC</t>
  </si>
  <si>
    <t>* Acta No. 234 del 25 de agosto de 2016, por medio de la cual se registro la visita al Establecimiento de Giron
* Acta  del 07 de septiembre de 2016, por medio de la cual se registro la visita al Establecimiento de Espinal
* Acta del 14 de septiembre de 2016, por medio de la cual se dio alcance al acta anterior que registra la visita al Establecimiento de Espinal
* Acta No. 076 del 05 de agosto de 2016, por medio de la cual se registro la visita al Establecimiento de Tulua
* Acta del 04 de agosto de 2016, por medio de la cual se registro la visita al Establecimiento de Buga</t>
  </si>
  <si>
    <t xml:space="preserve">Se realizaron dos (2) mesas de trabajo con la USPEC donde se presentaron las siguientes observaciones:
*  MEDELLIN (Pabellon 2): 
- Se sugiere la instalacion de camastros en concreto 
- Se recomienda una separacion de dos (2) metros entre el Pabellon 2 y el Pabellon 5 
- El INPEC solicita a la USPEC presentar de manera formal el proyecto arquitectonico para contar con un aval por parte de las diferentes dependencias del INPEC en especial la parte tecnica, logistica, seguridad y tratamiento  
* FUNDACION: 
- Se hizo la sugerencia en cuanto a la señalizacion de cada una de las areas con las que va a contar este ERON 
</t>
  </si>
  <si>
    <t xml:space="preserve">De acuerdo a las observaciones presentadas por el INPEC, se modificaron los proyectos de diseños de los nuevos ERON, de acuerdo a las necesidades de cada uno  </t>
  </si>
  <si>
    <t xml:space="preserve">* Acta  del 14 de septiembre de 2016, por medio de la cual se registro las observaciones al proyecto arquitectonico del Pabellon 2 de Medellin (Bellavista)
* Acta del 02 de septiembre de 2016, por medio de la cual se registro las observaciones al proyecto arquitectonico del ERON de Fundacion </t>
  </si>
  <si>
    <t xml:space="preserve">Se realizó seguimiento a la prestación de servicios de salud para las Personas Privadas de la Libertad en los  Establecimientos Penitenciarios y Carcelarios del Orden Nacional, por los siguientes periodos:
1. Enero de 2016
2. Febrero de 2016 
3. Marzo de 2016
4. Abril de 2016
5. Mayo de 2016 
6. Junio 2016.
7. Julio 2016.
8. Agosto 2016.
En dichos informes de seguimiento realizados a la prestación de servicios de salud por parte de la FIDUPREVISORA, se evidenció:
 1) El Parte  Numérico Nacional de personas privadas de la libertad a cargo del INPEC, 
2) El personal asistencial en salud contratado por prestación de servicios por la FIDUPREVISORA para laborar en los Establecimientos de reclusión, 
3) Contratación de la red prestadora de servicios de salud, 
4) Disponibilidad de medicamentos, 
5) Disponibilidad de insumos médicos y odontológicos, 
6) Recolección de residuos hospitalarios, 
7) Situación de las órdenes médicas represadas, 
8) Servicio de toma y procesamiento de muestras y atención a pacientes con VIH. </t>
  </si>
  <si>
    <t>Valga resaltar que aun cuando este informe se presenta con corte al 30 de septiembre de 2016, el Informe de Seguimiento por el mes de septiembre/16, se expide dentro de los primeros cinco dias habiles del mes siguiente, es decir, hasta el 07 de octubre/16</t>
  </si>
  <si>
    <t xml:space="preserve">1. Oficio No. 8310-SUBAS-01033 del 02 de febrero de 2016, mediante el cual se realizó seguimiento a la prestación de servicios de salud a la población privada de la libertad, correspondiente al mes de Enero de 2016. 
2. Oficio No. 8310-SUBAS-02013 del 04 de marzo de 2016, mediante el cual se  realizó seguimiento a la prestación de servicios de salud a la población privada de la libertad, correspondiente al mes de Febrero de 2016.
3.  Oficio No. 8310-SUBAS-03162 del 06 de abril de 2016, mediante el cual se realizó seguimiento a la prestación de servicios de salud a la población privada de la libertad, correspondiente al mes de Marzo de 2016.
4. Oficio No. 8310 SUBAS-04489, de fecha 10 de mayo de 2016, mediante el cual se realizó seguimiento a la prestación de servicios de salud a la población privada de la libertad, correspondiente al mes de abril de 2016. 
* Nota: El anterior oficio se envió por correo certificado mediante Guia No. YG129062477CO  de la Empresa de Mensajeria 4-72 el día 31/05/2016
                                                                                                                                                                                                                                                                       5. Oficio No. 8310 SUBAS-06836, de fecha 10 de junio de 2016, mediante el cual se realizó  seguimiento a la prestación de servicios de salud a la población privada de la libertad, correspondiente al mes de mayo de 2016. 
* Nota: El anterior oficio se remitió mediante correo electrónico a la Doctora Claudia Alejandra Gelvez, Directora de la USPEC (alejandra.gelvez@uspec.gov.co, luisa.ariza@uspec.gov.co, consorciouspec@fiduprevisora.com.co), el 10 de junio de 2016
6. Oficio No. 8310 SUBAS-08086, del 22 de junio de 2016, mediante el cual se realizó seguimiento a la prestación de servicios de salud a la población privada de la libertad, correspondiente al mes de junio de 2016.
* Nota: El anterior oficio se envió por correo certificado mediante Guia No. YG135439965CO de la Empresa de Mensajeria 4-72 el día 25/07/2016
7. Oficio No. 8310 SUBAS-8926, del 15 de julio de 2016, mediante el cual se realizó seguimiento a la prestación de servicios de salud a la población privada de la libertad, correspondiente al mes de julio de 2016.
 * Nota: El anterior oficio se envió por correo certificado mediante Guia No. YG136078591C0 de la Empresa de Mensajeria 4-72 el día 29/07/2016
8. Oficio No. 8310 SUBAS-11214, del 31 de agosto de 2016, mediante el cual se realizó seguimiento a la prestación de servicios de salud a la población privada de la libertad, correspondiente al mes de agosto de 2016.
* Nota: El anterior oficio se remitió mediante correo electrónico a la Doctora María Cristina Palau Salazar, Directora de la USPEC, el 20 de septiembre de 2016 a las 10:27 a.m.
</t>
  </si>
  <si>
    <t xml:space="preserve">1. REUBICACIÓN DE PERSONAL EN LAS ÁREAS DE SANIDAD EN LOS ERON: 
Mediante Resolución N° 2440 de fecha 13 de Mayo de 2016 se asignan unas funciones en servicios de salud al personal de carrera administrativa y provisionalidad que cuentan con perfiles en el área de conocimiento de ciencias de la salud en el INPEC.
2. FORTALECIMIENTO DE ACCIONES DE PROMOCIÓN Y PREVENCIÓN  EN SALUD PÚBLICA:
• Brigadas de Salud con corte 19 Septiembre 2016, se han realizado 1.248 brigadas de salud de 816 programadas con 45.757 internos atendidos.
• Valoraciones médicas. con corte a 19 Septiembre 2016. Se han valorado por medicina general 73.917 internos y 45.721 por odontología.
• Jornadas cívicas – salud pública.  Se han realizado 2.720 jornadas cívicas con 77.497 internos beneficiados.
• Tamizaje en los 136 ERON para determinar condición de grave enfermedad que requiera valoración por medicina legal, identtificandose 796 casos
3. TRASLADO DE INTERNOS CON PATOLOGIAS PSIQUIATRICAS DIAGNOSTICADAS:
Se han trasladado 7 internos: Mediante Resoluciones 902363, 902364 y 902365
4. MANTENIMIENTO, REHABILITACIÓN Y DOTACIÓN DE ÁREAS DE SANIDAD.
Mediante Oficio No. 8310-SUBAS-08797 del 18/07/2016, se realizó envió preliminar de la información a la USPEC de la existencia de equipos biomédicos incluyendo los equipos pertenecientes al INPEC y adquiridos por la USPEC en el Contrato 214 de 2013. De igual forma mediante Oficio No. 8310-SUBAS-12027 del 16 de septiembre de 2016, se remitió a la USPEC inventario con información adicional solicitada por dicha entidad, en cuanto a: i) fecha de adquisición, ii) vida útil, y iii) Estado o situación de los equipos. 
En cuanto a la priorización de equipos biomédicos, para compra por parte de la USPEC en el marco de la Emergencia Penitenciaria y Carcelaria,  se priorizaron las necesidades de equipos biomédicos “básicos” para la atención en salud, enviando informes a la USPEC mediante oficios N° 8310-SUBAS-06799 del 1/06/2016, 8310-SUBAS-08825 del 13/07/2016, 8310-SUBAS-10043 del 9/08/2016 y 8310-SUBAS-10775 del 22/08/2016,  este último sobre necesidades de equipos biomédicos de las  Unidades de Salud Mental  (EC-Bogotá, EPMSC Cali).
5. SISTEMA DE INFORMACIÓN EN SALUD:
Diligenciamiento de la valoración médica de ingreso de la 1.499 internos en el formulario básico de SISIPEC Fase I / Examen de Ingreso
</t>
  </si>
  <si>
    <t>Entre el 29 de abril al 10 de mayo de 2016, se enviaron 16 actas de necesidades (una por cada ERON) a la USPEC solicitando las adecuaciones en las areas de sanidad</t>
  </si>
  <si>
    <t xml:space="preserve">* 16 Correos electronicos enviados entre el 29 de abril al 10 de mayo de 2016, a juliana.sotelo@uspec.gov.co, por medio de los cuales se adjuntan las Actas de Priorizacion de Necesidades de los ERON
* 16 Actas de Priorizacion de Necesidades de los ERON accionados 
</t>
  </si>
  <si>
    <t xml:space="preserve">Se realizo la entrega de 44.895 Kits de Aseo a los 16 ERON accionados en la sentencia, con una población total de 26.193 internos, de la siguiente manera:
*EPMSC Bucaramanga:
Poblacion = 2.890 
Entregas = 4.165
*EC Bogotá:
 Poblacion= 4.988 
Entregas= 8.741
*COCUC:
 Poblacion= 3.996 
Entregas= 3.877
*San Vicente de Chucuri
 Poblacion= 69 
Entregas= 253
*EPMSC Palmira:
 Poblacion= 2.681 
Entregas = 4.903
*EPMSC  Florencia: 
Poblacion=  871 
Entregas= 1.137
*EPMSC Sincelejo:
 Poblacion = 1.151 
Entregas = 1.494
*EPMSC Anserma:
Poblacion =  283 
Entregas = 1.205
*EPMSC Roldanillo: 
Poblacion = 123 
Entregas = 585
*EPMSC Pereira:
 Poblacion = 1.328 
Entregas= 2.661
*EPMSC Santa Rosa de Cabal:
 Poblacion = 255 
Entregas = 979
*PEDREGAL: 
Poblacion = 3.261 
Entregas = 5.111
*EPMSC Cartago:
Poblacion =  521 
Entregas = 1.623
*EPAMSCAS Itagüí: 
 Poblacion = 952 
Entregas = 3.468
* EPMSC Apartadó:
Poblacion = 1.017 
Entregas= 1.061
*EPMSC  Villavicencio 
Poblacion =  1.807 
Entregas = 3.632
</t>
  </si>
  <si>
    <t>*Matriz Excel con informacion extraida del aplicativo SISIPEC WEB  con fecha de corte 31 de agosto de 2016
(SISIPEC WEB/Modulo Atencion Social/ Eje Prestacional)
* 16 Constancias de Entrega expedidas por los Directores de Establecimientos de los 16 ERON accionados</t>
  </si>
  <si>
    <t xml:space="preserve">Se realizo censo a la PPL en los 16 ERON accionados, encontrando que 3.623 internos no cuentan con elementos de cama (con corte al 31 de agosto de 2016): 
 ESTABLECIMIENTO N° TOTAL DE PPL QUE NO CUENTA CON ELEMENTOS DE CAMA: 
*EPMSC Bucaramanga=  0
*San Vicente de Chucuri = 0
*EPMSC Palmira = 0
*EPMSC Anserma = 0
*EPMSC Roldanillo = 0
*EPMSC Pereira = 0
*EPMSC Santa Rosa de Cabal = 0
*EPMSC Cartago = 0
*EPAMSCAS Itagüí = 0
*EPMSC  Villavicencio = 0
*COCUC = 15
*Pedregal- COPED = 306
*EPMSC Apartado = 152
*EC Bogotá = 1.971
*EPMSC Florencia = 365
*EPMSC Sincelejo = 814
</t>
  </si>
  <si>
    <t>El porcentaje de avance aquí reportado, corresponde al cumplimiento de la accion, es decir, el levantamiento del censo en los 16 ERON, mas no a la entrega efectiva de los elementos de cama, asi como tampoco hace referencia al numero de internos que no cuentan con dichos elementos</t>
  </si>
  <si>
    <t xml:space="preserve">*Matriz Excel con informacion extraida del aplicativo SISIPEC WEB  con fecha de corte 31 de agosto de 2016
(SISIPEC WEB/Modulo Atencion Social/ Eje Prestacional)
</t>
  </si>
  <si>
    <t xml:space="preserve">Se realizo la entrega de 22.413 elementos de cama a los 16 ERON accionados en la sentencia, con una población total de 26.036 internos, de la siguiente manera:
*EPMSC Bucaramanga: 
Poblacion = 2.820 
Entregas = 2820
*San Vicente de Chucuri
Poblacion = 65 
Entregas = 65
*EPMSC Palmira 
Poblacion = 2.645 
Entregas = 2645
*EPMSC Anserma
Poblacion = 285 
Entregas = 285
*EPMSC Roldanillo 
Poblacion = 114 
Entregas = 114
*EPMSC Pereira 
Poblacion = 1.343 
Entregas = 1.343
*EPMSC Santa Rosa de Cabal 
Poblacion = 254 
Entregas = 254
*EPMSC Cartago 
Poblacion = 519 
Entregas = 519
*EPAMSCAS Itagüí 
Poblacion = 982 
Entregas = 982
*EPMSC  Villavicencio 
Poblacion = 1.797 
Entregas = 1797
*COCUC 
Poblacion = 3.953 
Entregas = 3.938
*Pedregal- COPED 
Poblacion = 3.251 
Entregas = 2945
*EPMSC Apartado
 Poblacion = 1.024 
Entregas = 872
*EC Bogotá 
Poblacion = 4.971 
Entregas = 3000
*EPMSC Florencia 
Poblacion = 865 
Entregas = 500
*EPMSC Sincelejo
Poblacion =  1.148 
Entregas = 334
</t>
  </si>
  <si>
    <t>Teniendo en cuenta los elevados costos en la Vitrina Virtual de Colombia Compra Eficiente se ha dificultado la adquisicion de los elementos de cama, lo que ha impidido cumplir al 100% esta accion a la fecha.
Asi tambien las fichas tecnicas colgadas en la pagina de Colombia Compra Eficiente, no corresponden con las exigencias establecidas por el INPEC, y que redundan en la seguridad de los Establecimientos.</t>
  </si>
  <si>
    <t>*Matriz Excel con informacion extraida del aplicativo SISIPEC WEB  con fecha de corte 19 de septiembre de 2016
(SISIPEC WEB/Modulo Atencion Social/ Eje Prestacional)
* 16 Constancias de Entrega expedidas por los Directores de Establecimientos de los 16 ERON accionados</t>
  </si>
  <si>
    <t xml:space="preserve">Los oficios a la Defensoria del Pueblo no han sido expedidos en razon a que aun no se cuenta con la entrega de los elementos de cama al 100% de la PPL de los 16 Establecimientos accionados, una vez se cumpla al 100% con estas entregas en los 16 ERON, se radicaran los respectivos oficios.
</t>
  </si>
  <si>
    <t xml:space="preserve">
Hay que resaltar que el obstaculo en cumplimiento de esta accion radica en  los elevados costos en la Vitrina Virtual de Colombia Compra Eficiente, circunstancia que ha dificultado la adquisicion de los elementos de cama, lo que ha impidido cumplir al 100% esta accion a la fecha.
Asi tambien las fichas tecnicas colgadas en la pagina de Colombia Compra Eficiente, no corresponden con las exigencias establecidas por el INPEC, y que redundan en la seguridad de los Establecimientos.</t>
  </si>
  <si>
    <t xml:space="preserve">Entre el 29 de abril al 10 de mayo de 2016, se enviaron 16 actas de necesidades (una por cada ERON) a la USPEC solicitando las adecuaciones de duchas y baterias sanitarias </t>
  </si>
  <si>
    <t>Se proyecto borrador del Protocolo de Higiene e Intimidad, el cual a la fecha se encuentra en revisión de la Dirección de Atención y Tratamiento y posterior aprobacion por el Director General</t>
  </si>
  <si>
    <t>Borrador del Protocolo de Higiene e Intimidad</t>
  </si>
  <si>
    <t xml:space="preserve">El Reglamento Interno General (Acuerdo 0011 de 1995) fue objeto de modificacion mediante Resolucion No. 004130 del 23 de agosto de 2016, la cual fue revocada posteriormente mediante Resolucion No. 004543 del 20 de septiembre de 2016, atendiendo observaciones realizadas del sector.
La nueva modificacion a la fecha se encuentra en proceso de elaboracion.  </t>
  </si>
  <si>
    <t>La actividad inicia el 05/10/2016</t>
  </si>
  <si>
    <t xml:space="preserve">Se realizó informe de  seguimiento a Nivel Nacional dirigido a la USPEC, respecto a las calidades de la alimentación suministrada a la PPL, en los siguientes periodos:
1. Enero y febrero de 2016  
2. Marzo y abril de 2016  
3. Mayo y junio de 2016 
En dicho informe se presentan:
- Las irregularidades reportadas por los ERON, según la recopilación y análisis de las Actas del Comité de Seguimiento de suministro de Alimentos -COSAL, órgano encargado en los establecimientos de verificar que la alimentación suministrada cumpla con las características de calidad que inciden directamente en el bienestar de la población privada de la libertad. 
</t>
  </si>
  <si>
    <t xml:space="preserve">
1) Oficio No. 8310 SUBAS- 20903 del 28 de marzo de 2016, mediante el cual se presentó informe de seguimiento sobre las irregularidades reportadas por los establecimientos de reclusión, respecto de las características de calidad de la alimentación suministrada a la PPL, correspondiente a los meses de enero y febrero de 2016.
2) Oficio No. 8310 SUBAS- 6732, del 27 de mayo de 2016, mediante el cual se presentó informe de seguimiento sobre las irregularidades reportadas por los establecimientos de reclusión, respecto de las características de calidad de la alimentación suministrada a la PPL, correspondiente a los meses de marzo y abril de 2016. 
*Nota: El anterior oficio se remitió a la USPEC (claudia.gelvez@uspec.gov.co), mediante correo electrónico, el día 23/06/2016 a las 09:24 am
3) Oficio No. 8310 SUBAS- 9165 del 21 de julio de 2016, mediante el cual se presentó informe de seguimiento sobre las irregularidades reportadas por los establecimientos de reclusión, respecto de las características de calidad de la alimentación suministrada a la PPL, correspondiente a los meses de mayo y junio de 2016.
* Nota: El anterior oficio se envió mediante Guia No. YG136402114CO de la Empresa de Mensajería 4-72 el 02/08/2016.
</t>
  </si>
  <si>
    <t xml:space="preserve">Se solicito a los 16 ERON accionados, mediante  Oficio No. 8500-DIGEC-GOLOG- 01961 del 15 de septiembre de 2016, informe de necesidades de infraestructura, haciendo enfasis tanto en agua potable como aguas Servidas.
Con base a los informes presentados por los ERON,  se realizo un consolidado de necesidades de los 16 Establecimientos, el cual consta en Oficio No. 8500-DIGEC-GOLOG-2033 del 21 de septiembre de 2016  
 </t>
  </si>
  <si>
    <t>* Oficio No No. 8500-DIGEC-GOLOG- 01961 del 15 de septiembre de 2016, por medio del cual se solicito a los Establecimientos las necesidades de infraestructura tanto en agua potable como en aguas servidas 
* Oficio No. 8500-DIGEC-GOLOG-2033 del 21 de septiembre de 2016, por medio del cual se consolida la informacion remitida por los Establecimientos
* Correo electronico de fecha 21 de septiembre de 2016, por medio del cual se remitio el Oficio No. 8500-DIGEC-GOLOG-2033  al correo mariac.palau@uspec.gov.co  y  liliana.zabala@uspec.gov.co</t>
  </si>
  <si>
    <t xml:space="preserve">Se solicito a la USPEC mediante Oficio No. 8500-DIGEC-GOLOG-2033 del 21 de septiembre de 2016, la verificacion de las necesidades de infraestructura en relacion con el suministro de agua y evacuacion adecuada de aguas servidas en los 16 Establecimientos accionados </t>
  </si>
  <si>
    <t xml:space="preserve">
* Oficio No. 8500-DIGEC-GOLOG-2033 del 21 de septiembre de 2016, por medio del cual se consolida la informacion remitida por los Establecimientos
* Correo electronico de fecha 21 de septiembre de 2016, por medio del cual se remitio el Oficio No. 8500-DIGEC-GOLOG-2033  al correo mariac.palau@uspec.gov.co  y  liliana.zabala@uspec.gov.co</t>
  </si>
  <si>
    <t xml:space="preserve">A la fecha se unifico de manera parcial la informacion suministrada por  122 Establecimientos, respecto a las areas disponibles y adecuadas para el desarrollo de programas de atencion y tratamiento, educacion y actividades productivas; faltando asi 14 Establecimientos por el envio de la informacion. 
Una vez se consolide de manera completa la informacion de los 136 ERON, se procedera a realizar el analisis de la misma, en cuanto a las areas disponibles (plan de utilizacion de espacios) y manejo del tiempo en la vida carcelaria.
</t>
  </si>
  <si>
    <t xml:space="preserve">Matriz de unificacion de los informes de las áreas disponibles y adecuadas para el desarrollo de programas de atención y tratamiento, educación y actividades productivas de los ERON. </t>
  </si>
  <si>
    <t>La actividad inicia el 01/09/2017</t>
  </si>
  <si>
    <t>La actividad inicia el 01/12/2017</t>
  </si>
  <si>
    <t>La actividad inicia el 01/07/2018</t>
  </si>
  <si>
    <t>Informe semestral que consigna las actividades que realiza el SENA en los establecimientos de reclusión, identificando población beneficiada, niveles de formación,  género, departamento y población orientada ocupacionalmente.</t>
  </si>
  <si>
    <t>Los compromisos de las partes se han desarrollaron a satisfacción, ya que por parte del SENA se brindaron acciones de formación, asesorías técnicas, programas de capacitación desescolarizada, acciones de emprendimiento y el INPEC facilitó los talleres, materiales de formación y conformó los grupos de aprendices.</t>
  </si>
  <si>
    <t xml:space="preserve">No aplica para el periodo toda vez que el primer informe esta programado para el 9 de diciembre. Sin embargo ,en cumplimiento de la orden emitida por la Corte Constitucional en la Sentencia T-762 de 2015 el Ministerio de Educación Nacional (MEN), la Dirección de Calidad Educación Básica y Media, y el equipo técnico de la Subdirección de Referentes y Evaluación, ha iniciado el proceso de estructuración de la Estrategia de Actualización y Cualificación del Modelo Educativo Flexible (MEF)-INPEC, acción de acompañamiento integral y permanente que surge de la elaboración de un Plan de Acción consolidado, a través, de líneas de apoyo que fortalecen las acciones desarrolladas al interior del equipo disciplinar encargado de la revisión del “Proyecto Educativo Institucional-INPEC”. 
El acompañamiento técnico para la revisión y cualificación del MEF-INPEC se ha estructurado a partir de un Plan de Acción que consta de las siguientes etapas:
Plan de Acción
• Etapa 1: Planeación y organización de Mesas de Trabajo Internas con los equipos disciplinares encargados de la validación, revisión y cualificación del MEF-INPEC. Previo diseño de instrumentos, protocolos e indicadores de gestión. 
• Etapa 2: Planeación y organización de Mesas Externas con los equipos de la Subdirección de Educación del INPEC y de la Universidad Pedagógica Nacional, encargados de la actualización del MEF-INPEC (1ra. Versión).  
• Etapa 3: Definición del plan de acción para la cualificación del enfoque pedagógico y didáctico, la malla curricular y de los materiales que conformarán la propuesta (libros, cuadernillo, guías para el docente) del MEF. 
• Etapa 4: Elaboración del concepto de calidad sobre el MEF, previo desarrollo de los elementos que lo conforman, lo que implica una valoración que se pronuncia sobre dos categorías : 
-   Coherencia interna del modelo, que comprende: Claridad en la descripción y explicación de cada uno de los elementos que conforman la propuesta general del modelo; Coherencia entre los elementos que constituyen la propuesta general del modelo; Calidad en aspectos de forma y de contenido de los materiales propios del modelo; Coherencia de los materiales educativos con los elementos propios del modelo.
-    Coherencia del modelo con las políticas educativas: El modelo y sus materiales se ajustan a las políticas educativas y la normatividad vigente sobre la atención educativa a la población beneficiaria: Ley 115 General de Educación; Decreto 3011 de 1997 sobre educación de adultos; Decreto 804 de 1995 sobre atención educativa para grupos étnicos, si es pertinente; Decreto 1290 de 2009, sobre evaluación de estudiantes; entre otros; el modelo toma como referencia los Estándares Básicos de Competencias y las Orientaciones Pedagógicas
• Etapa 5: Apoyo y acompañamiento en la elaboración de un acto administrativo que facilite la certificación de estudios de la población carcelaria que cursa los grados correspondientes a educación básica y media en los centros de reclusión. 
• Etapa 6: Seguimiento para la identificación de oportunidades de mejora del MEF y del acompañamiento técnico por parte del MEN.
Para cada una de las etapas, es necesario establecer y mantener canales de comunicación con las entidades oficiales que tienen bajo su responsabilidad acciones en el cumplimiento de la Sentencia T-762, medida que se aborda con la creación de un Directorio Institucional Actualizado. </t>
  </si>
  <si>
    <t>Durante el período de reporte no se recibió ningún proyecto de ley que no superara el estandar constitucional que debe cumplir una política criminal respetuosa de los derechos Humanos. Se re recibieron; a) un proyecto de ley por parte del Ministerio de Justicia y del Derecho que buscba reformar el Código Penal e impartir otras disposiciones en materia de drogas sintéticas y nuevas sustancias psicoactivas. Mediante OFI16-00073553 del 12 de agosto de 2016 la Secretaría Jurídica emitió concepto favorable sobre el proyecto toda vez que el mismo contaba con la aprobación del Consejo SUuperior de Política Criminal; sinembargo, se decidió aplazar la radicación del proyecto ante el Cogreso debido a la necesidad de priorizar otros proyectos relacionados con la implementación del Acuedo FInal de Paz; y b) el proyecto de ley  “Por medio del cual se modifican la Ley 1709 de 2014, algunas disposiciones del Código Penal, el Código de Procedimiento Penal, el Código Penitenciario y Carcelario, el Código de Infancia y Adolescencia, la Ley 1121 de 2006 y se dictan otras disposiciones”, al cual la Secretaría Jurídica de la Presidencia de la República hizo observaciones y finalmente fue radicado el 20 de septiembre de 2016 con el número 148/16 Senado. La Presidencia de la Repúblic estudia la posibilidad de presentar un mensaje de urgencia par agilizar el trámite legislativo del proyecto.</t>
  </si>
  <si>
    <t>Oficios y emails que reposan en la Secretaría Jurídica de la Presidencia de la República</t>
  </si>
  <si>
    <t>Se elaboró el documento con base en las Sentencia T-388, T-762 proferidas por la Corte Constitucional, se revisan los lineamientos para el fortalecimiento de la política penitenciaria en Colombia, el Documento de Política penitenciaria y Carcelaria CONPES 3828 y el Informe de la Comisión Asesora de Política Criminal.
Una vez construido el documento se envía a Secretaría jurídica de la Presidencia de la República, a la Dirección de Política Criminal del Ministerio de Justicia para revisión, luego se presenta en la sesión del Comité técnico del Consejo Superior de Política Criminal,  se reciben los comentarios y se realiza el ajuste respectivo  para ser presentada ante los miembros del Comité de Seguimiento a la sentencia T-762, allí nuevamente se socializa y se envía a cada uno de sus integrantes, se reciben comentarios del INPEC y se hacen los ajustes respectivos. Teniendo en cuenta que no se recibieron nuevos comentarios se aprueba el documento.</t>
  </si>
  <si>
    <t xml:space="preserve">Documento con los estándares constitucionales </t>
  </si>
  <si>
    <t>N.A</t>
  </si>
  <si>
    <t>Sentencias de la Corte Constitucional, informe del Consejo Superior de Política Criminal y documentos de la Dirección de Política Criminal de Minjusticia. Fotografías suministradas por la Oficina de Comunicaciones del INPEC.</t>
  </si>
  <si>
    <t xml:space="preserve">Se estableciron el plan con 5 tipos de actividades para la difusión y divulgacion de los contenidos del éstandar constitucional que debe cumplir la política criminal respetuosa de los derechos humanos, se dara incio a través de las siguintes actividades: 1. Divulgacion de la cartilla de Enfoque de Derechos Humanos en la Política criminal en las páginas web de difernetes entidades.  2.  Especial digital:
El especial tendrá información seleccionada del documento Enfoque de Derechos Humanos en la Política Criminal que le permita al funcionario hacerse a un contexto de la información e importancia del mismo, estará publicado en la página de la Consejería Presidencial para los Derechos Humanos. 3. • Videos:
Videos cortos de altos funcionarios de las entidades competentes en materia de formulación de la política criminal explicado la importancia del tema e invitando a conocer el documento. 4. • Kit redes.
Con el fin de hacer difusión en las redes (Facebook, Twitter, YouTube) de la Consejería y entidades competentes en materia de formulación de la política criminal. Se compartirá una carpeta con el siguiente material:
o Archivo .pdf documento Enfoque de Derechos Humanos en la Política Criminal
o 15 memes. Con mensajes extraídos del documento Enfoque de Derechos Humanos en la Política Criminal y cifras que evidencien la importancia del enfoque en Derechos Humanos en la Política Criminal. 5. • Mailing.
Dirigido a funcionarios de las entidades competentes en materia de formulación de la política criminal. Con una imagen que invite a conocer el documento Enfoque de Derechos Humanos en la Política Criminal  y que esté direccionada al especial digital. Actualmente se contruyo un directorio con los funcionarios de las áreas de comunicaciones de las entidades y se les envio a través de correo electrónico la cartilla del Enfoque de Derechos Humanos en la Política Crimnal, junto con el baner para ser publicados en sus páginas web.
Para el periodo del reporte se tenía programada durante los meses de agosto y septiembre la civulgacion de la cartilla de Enfoque de Derechos Humanos en la Política criminal en las páginas web de diferentes entidades, para lo cual se conformó un  directorio con los jefes de las oficinas de comunicaciones de las diferentes entidades participantes en el cumplimiento de esta sentencia y se envio un correo junto con la cartilla elaborada  junto con el baner para ser publicado en las diferentes páginas de las entidades.  
</t>
  </si>
  <si>
    <t>Cartilla de Enfoque de Derechos Humanos en la Política Criminal, Sentencias T-388 de 2013 y Sentencia T-762 de 2015 de la Corte Constitucional.</t>
  </si>
  <si>
    <t>Esta actividad inicia en el mes de octubre</t>
  </si>
  <si>
    <t>para el cumplimiento de esta orden la Presidencia de la República, inicialmente tenía dos compromisos: 1) la revisión del proyecto de ley y 2) impulsar desde el Comite de seguimiento la radicación del proyecto ante el Congreso. Para el cumplimiento de sus compromisos, la Presidencia de la República revisó el proyecto de ley  “Por medio del cual se modifican la Ley 1709 de 2014, algunas disposiciones del Código Penal, el Código de Procedimiento Penal, el Código Penitenciario y Carcelario, el Código de Infancia y Adolescencia, la Ley 1121 de 2006 y se dictan otras disposiciones”, al cual la Secretaría Jurídica de la Presidencia de la República hizo observaciones y finalmente fue radicado el 20 de septiembre de 2016 con el número 148/16 Senado. La Presidencia de la República estudia la posibilidad de presentar un mensaje de urgencia par agilizar el trámite legislativo del proyecto. Adicionalmente, el tema de la modificación de la ley fue impulsado por la Presidencia de la República en las sesiones del Comité de Seguimiento.</t>
  </si>
  <si>
    <t xml:space="preserve">Proyecto de Ley 148/16 Senado del 20 de septiembre y Actas del Comité de Seguimiento </t>
  </si>
  <si>
    <t>No aplica para el periodo porque la regulación de los aspectos de la vida carcelaria, conforme sea la materia abordada será posterior a la identificación de las condiciones mínimas de subsistencia digna y humana a cargo del Comité Interdisciplinario para la estrucutración de las normas técnicas sobre la privación de la Libertad, liderado por la Defensoría del Pueblo. A este Comité se le asignó un plazo de nueve meses contados a partir de la fecha de notificación de la sentencia (9 de junio de 2016) para la elaboración de los parámetros técnicos que permitan consolidar las condiciones de reclusión dignas para las personas condenadas y las sindicadas.</t>
  </si>
  <si>
    <t>La Presidencia de la República expidió la Circular 008 del 14 de abril de 2016, mediante la cual expuso su estrategia de seguimiento a las órdenes dadas por la Corte Constitucional. En dicha circular se dispuso la creación de un Comité de Seguimiento, conformado por un delegado de alto nivel de cada una de las entidades concernidas. En la misma circular, se estableció que el Comité de Seguimiento se reuniría de manera periódica. Se definió llevar a cabo las reuniones del Comité de Seguimiento semanalmente. Al corte, se ha reunido el comité en 24 sesiones.
- De igual forma, se expidió la Circular 009 del 4 de mayo de 2016, mediante la cual se crearon los subcomités de salud integrado por el Ministerio de Justicia y del Derecho, el Ministerio de Hacienda, el Ministerio de Salud, el INPEC y la USPEC y el Subcomité de información integrado por el Ministerio de Justicia y del Derecho; el Ministerio de Tecnologías de la Información y las Comunicaciones; el INPEC y el DANE. Los Subcomités pueden solicitar apoyo de otras instituciones tales como: el Consorcio- Fondo de Atención en Salud para la PPL 2015, Policía Nacional; Fiscalía General de la Nación; Consejo Superior de la Judicatura; ICBF y otras que puedan aportar en el proceso de superación del Estado de Cosas Inconstitucional e invitarlos a participar en las sesiones en las que se traten temas de su competencia. El Subcomité de Salud se reunió el 6 de mayo de 2016.
El 5 de mayo de 2016 fue decretada la emergencia carcelaria por la causal de crisis de salud en las cárceles. En este marco, por instrucción directa del Secretario de la Presidencia, doctor Luis Guillermo Vélez, se conformó un grupo de trabajo liderado por la Directora de Gobierno y Áreas Estratégicas de la Presidencia con el fin de estudiar el modelo de salud implementado y de ser necesario proponer los ajustes o diseño de un nuevo modelo. En este nuevo enfoque el subcomité de salud pasó a conformar este equipo.
- Se decidió que el escenario apropiado para abordar los temas de hacinamiento es la Mesa Técnica de Hacinamiento de la Comisión de Seguimiento a las Condiciones de Reclusión del Sistema Penitenciario y Carcelario, que se encuentra en funcionamiento y de la cual hace parte el Ministerio de Justicia, que se comprometió a mantener informado al Comité de Seguimiento sobre los avances. Los temas relativos a las Normas técnicas sobre la Privación de la Libertad, serán abordados por el Comité Interdisciplinario liderado por la Defensoría del Pueblo y también el Ministerio de Justicia es el responsable de informar al comité de seguimiento de la Presidencia sobre los avances alcanzados.
Se acordó que la articulación de las entidades territoriales le corresponde al Ministerio de Justicia y del Derecho con la asesoría del Ministerio del Interior.
-El INPEC asumió la articulación de los establecimientos penitenciarios y carcelarios y es el responsable de reportar los avances y las acciones adelantadas por estas entidades ante el Comité de seguimiento.</t>
  </si>
  <si>
    <t>Con la estrategia en funcionamiento se ha logrado la coordinación entre las diferentes entidades del Gobierno Nacional que permitan el desarrollo conjunto de las acciones que se adelantan para el cumplimiento de las órdenes de la sentencia que eprmitan la superación del ECI</t>
  </si>
  <si>
    <t xml:space="preserve">Circulares emitidas, Actas de las 24 sesiones del Comité de Seguimiento, </t>
  </si>
  <si>
    <t>La Presidencia de la República diseñó una base de datos en Excel en la que organizó las órdenes impartidas por la Corte. En esta base de datos se logró identificar más de 240 órdenes que no solo corresponden a la parte resolutiva de la sentencia, sino que también forman parte de sus consideraciones.
Para cada una de estas órdenes se identificó su ubicación en la sentencia, la entidad responsable, los plazos establecidos por la Corte para su complimiento, así como los objetivos que se cumplirían en cada caso de acuerdo con la problemática estructural y/o específica planteada en la sentencia. 
Posteriormente, y como proceso de depuración para elaborar el plan de acción de cada una de las entidades y consolidado, para el cumplimiento de las órdenes,  se realizó un trabajo de análisis de las mismas con el fin de verificar si las extractadas de la parte considerativa de la sentencia se encontraban contenidas o no en la parte resolutiva, con el fin de encaminar las actividades de forma organizada. Finalmente, con el fin de determinar claramente el número de órdenes y entidades a la cuales la Presidencia de la República tiene la responsabilidad de realizar seguimiento y articular su cumplimiento. Así, se tienen 44 órdenes impartidas a 52 entidades administrativas y territoriales vinculadas con la sentencia que conlleva al control del cumplimiento de 163 órdenes/entidades, teniendo en cuenta que algunas de ellas son compartidas y otras particulares.</t>
  </si>
  <si>
    <t>Información consolidada</t>
  </si>
  <si>
    <t xml:space="preserve">Se tuvo para la consolidación incertidumbre respecto de la fecha de notificacion </t>
  </si>
  <si>
    <t>Sentencia T-762/15 - Base de Datos consolidada</t>
  </si>
  <si>
    <t>El 14 de abril se envió a todas las entidades administrativas y territoriales vinculadas con la sentencia, el oficio OF116-00033631/JMSC 110200,  explicándoles su rol en la superación del estado de cosas inconstitucional y señalándoles de manera expresa las órdenes que debían cumplir según la sentencia.</t>
  </si>
  <si>
    <t>Todas las entidades administrativas y territoriales  comunicadas de sus responsabilidades establecidas en la sentencia</t>
  </si>
  <si>
    <t>Base de datos y Oficio OF116-00033631/JMSC 110200</t>
  </si>
  <si>
    <t>El grupo lider de seguimiento al cumplimiento de la sentencia conformado por la Presidencia de la República, la Defensoría del Pueblo y la Procuraduría General de la Nación, en reunión llevada a cabo el 25 de agosto de 2016 tomó la decisión de acoger la etrategia diseñada por la Presidencia de la República y las herramientas estructuradas para el seguimiento con el fin de realizar su gestión. Adicionalmente se estableció que la Defensoría del Pueblo y la Procuraduría General de la Nación participarían en el comité de seguimiento el último viernes de cada mes. AL corte del informe han asistido a 2 reuniones, el 2 y el 30 de septiembre de 2016. El 7 de septiembre de 2016 para dar cumplimiento al plazo establecido por la Corte, se envió oficio conjunto informando sobre la estrategia diseñada.</t>
  </si>
  <si>
    <t>Oficio conjunto de la Defensoría la Procuraduría y la Presidencia de la República radicado en la Corte COnstitucional el 7 de septiembre de 2016. Actas de comité de seguimiento del 2 y el 30 de septiembre, que reposan en carpeta compartida de la Secretaría Jurídica y la Dirección de Gestión General de la Presidencia de la República.</t>
  </si>
  <si>
    <t>En el marco de la estrategia de seguimiento de la sentencia se acordó que en el evento en que deban concurrir varias entidades a la solución de alguno de los problemas planteados, le corresponde a la entidad cabeza del sector asumir el liderazgo en el cumplimiento de la orden. Por ejemplo, en el tema de la resocialización, le corresponde al Ministerio de Justicia y del Derecho.</t>
  </si>
  <si>
    <t>Actas 1  y 3 del Comité de Seguimiento del 15 de abril  y del 29 de abril de 2016</t>
  </si>
  <si>
    <t>La Presidencia de la República estableció, en relación con el seguimiento de esta orden, que por lo menos en el 70% de las sesiones del comité de seguimiento se debe hacer seguimiento al tema presupuestal. Para el periodo de reporte, se estableció que en 17 de las 24 sesiones, el Comité trabajó temas relacionados con los presupuestos de las entidades destinados al cumplimento de las órdenes y/o el costeo del plan de acción que permita cumplir las órdnes</t>
  </si>
  <si>
    <t>Actas 7-23 de los Comités realizados entre el 27 de mayo y el 23 de septiembre de 2016</t>
  </si>
  <si>
    <t>El Ministerio de Justicia y del Derecho realizó el estudio correspondiente a la modificación de la Driección de Política Criminal y entregó la propuesta a la Presidencia de la República. El día 23 de septiembre, la Presidencia de la República, mediante correo electrónico informó  al MInisterio de Justicia que podía iniciar el trámite  del decreto de modificación.</t>
  </si>
  <si>
    <t>Correo electrónico del 23 de septiembre de 2016 de la Directora de Gobierno y Areas Estratégicas de la Presidencia dirigido a la Directora de Política Criminal del Ministerio de Justicia y del Derecho.</t>
  </si>
  <si>
    <t>Se instalo la mesa intersectorial con las entidades de la Comisión Intersectorial, el INPEC y la USPEC a partir del mes de Mayo de 2016. Además para el periodo de reporte se realizaron cinco sesiones de la mesa técnica intersectorial.</t>
  </si>
  <si>
    <t xml:space="preserve">Construir un plan de acciones intersectoriales en favor de mejorar la atencion de niñas, niños y mujeres gestantes en las reclusiones de mujeres y hacer seguimiento a la impleemnatción de acciones en las reclusiones de mujeres. </t>
  </si>
  <si>
    <t xml:space="preserve">Las reuniones deben ser mensuales debido a los tiempos disponibles de las entidades. </t>
  </si>
  <si>
    <t xml:space="preserve">Actas de la mesa tecnica y listas de asistencia </t>
  </si>
  <si>
    <t>En la mesa tecnica del mes de Junio de 2016 se realizó la revisión normativa relacionada con la atención de niñas, niños menores de 3 años  y mujeres gestantes en las reclusiones de mujeres.</t>
  </si>
  <si>
    <t xml:space="preserve">Las entidades asistentes a la mesa intersectorial conocieron el marco normativo de la atencion de niñas y niños menores de 3 años y mujeres gestantes en reclusiones de mujeres, lo cual permite planear y ejecutar las acciones intersectoriales conforme al mismo. </t>
  </si>
  <si>
    <t>Ninguna</t>
  </si>
  <si>
    <t>Acta de mesa tecnica de Junio de 2016</t>
  </si>
  <si>
    <t xml:space="preserve">En el marco del trabajo intersectorial se planeo  para el mes de septiembre de 2016 taller con profesionales del ICBF y del INPEC a cargo de las unidades de atencion de niñas, niños y mujeres gestantes en reclusion de mujeres, Fue necesario re programar el taller para el mes de noviembre de 2016.
En relación de las atenciones que responden a la población se diseñó la Estrategia de Salas Amigas de la Familia Lactante SAFL modalidad reclusión de mujeres, se realizó visita incial a la Reclusión de mujeres de Bogotá y se está solicitando al INPEC para el apoyo institucional. </t>
  </si>
  <si>
    <t xml:space="preserve">Se cuenta con la disposicion de los equipos tecnicos de ICBF y del INPEC para al realizacion del ejercicio participativo que permita analizar la atencion actual y construir la RIA.
Se cuenta con el apoyo de la Fundación Éxito para el desarrollo del pilotaje a la Estrategia de SAFL en reclusiones de mujeres. </t>
  </si>
  <si>
    <t xml:space="preserve">Se tuvo retrasos en la actividad por aspectos de la contratción del ICBF. No será posible la particiapción presencial de todos los profesionales por dificulatdes de recursos de las entidades para el desplazamiento. </t>
  </si>
  <si>
    <t xml:space="preserve">Se ajustará la metodología del taller, logrando particiapción virtual de las personas que no puedan estar presencialmente. 
Se dio inicio a la apuesta por la implemenatción de la Estrategia de SAFL modalidad reclusión de muejres que iniciará en el mes de Octubre en la reclusión de mujeres de Bogotá. </t>
  </si>
  <si>
    <t xml:space="preserve">Comunicación Consejeria Presidencial al ICBF y el INPEC para la realizacion del taller.
Acta reunion mesa mes de Agosto de 2016
acta de visita inicial a la reclusión de mujeres de Bogotá. </t>
  </si>
  <si>
    <t xml:space="preserve">Implementacion del Sistema de Seguimiento Niño a Niño (SSNN). Además el SSNN cuenta con las niñas, niños y mujeres gestantes registradas con corte a Septiembre de 2016, asi como las atenciones recibidas por ellas y ellos. Adicionalmente inició en el mes de septiembre el cruce de información de los niños, niñas, mujeres gestantes y madres lactantes registardas en el sistema SSNN con las bases de atención del Ministerio de Salud y Protección social para caracterizar el estado de atenciones en salud y nutrición. </t>
  </si>
  <si>
    <t>No se han presentado</t>
  </si>
  <si>
    <t>Reportes del SSNN</t>
  </si>
  <si>
    <t xml:space="preserve">El Instituto Colombiano de Bienestar Familiar (ICBF) realizó el ajuste al lineamiento tecnico desde la Subdirección técnica. En la mesa intersectorial del mes de Julio de 2016 se presento la estructura del mismo y los principales ajustes siendo aprobada por las entidades.  Finamente en la mesa del mes de septiembre de 2016 se presentó el lineamiento ajustado y se envió vía electrónica a las entidades para su retroalimentación como máximo al 15 de Octubre de 2016.
</t>
  </si>
  <si>
    <t xml:space="preserve">Se cuenta con una versión ajustada del Lineameinto técnico, el cual responde a la apuesta de la modalidad integral del ICBF y reconcoiendo las características particulares del contexto de las reclusiones de mujeres. </t>
  </si>
  <si>
    <t>Se tuvo demoras en la acción de ajuste por la dinámcia interna institucional del ICBF, por lo cual se corrió el cronograma planeado inicialmente.</t>
  </si>
  <si>
    <t>acta mesa tecnica de septiembre de 2016</t>
  </si>
  <si>
    <t xml:space="preserve">Frente a la definición del esquema de atención se realizará a partir del analisis y la información recogida del taller que se realizará en el mes de Noviembre. Aun no existen otros avances al respecto. </t>
  </si>
  <si>
    <t>Se toma la decisión de actualizar el análisis situacional recogido en 2014 en el marco del proceso de fortalecimiento 2016, el cual en el mes de septiembre inició con la acción de caracterización de las condiciones de atención.</t>
  </si>
  <si>
    <t xml:space="preserve">Se cuenta con equipos interdisciplinarios que inciaron contacto con las unidades de servicio en reclusión de mujeres y que están sistematizando las condiciones de atención en dichos lugares. </t>
  </si>
  <si>
    <t xml:space="preserve">El convenio a través del cual se realiza el proceso de fortalecimiento tuvo demoras en su inicio por lo cual se retrasó casi dos meses el proceso de fortalecimeinto en territorio. </t>
  </si>
  <si>
    <t>Instrumento de caracterización de cada UDS</t>
  </si>
  <si>
    <t xml:space="preserve">Se cuenta con la suscripción del convenio de asociación No. 065 de 2016 a través del cual se desarrollara el proceso de fortalecimiento.
en los meses de agosto y septiembre se realizó inducción a los equipos profesionales de campo, se inició la socialización del proceso en territorio y se dió inicio al proceso de caracterización de las condiciones de atención. </t>
  </si>
  <si>
    <t>Se cuenta con equipos de profesionales en campo que inician el proceso de fortalecimiento reconociendo las condiciones de calidad.</t>
  </si>
  <si>
    <t>Se tuvo demoras en el inicio del convenio por asuntos administrativos y contractuales</t>
  </si>
  <si>
    <t>Convenio 065 de 2016, Instrumento de Caracterización por UDS</t>
  </si>
  <si>
    <t>El Ministerio de Salud y Protección Social construyó un capitulo específico frente a la atención en salud de mujeres gestantes, niñas y niños menores de 3 años en el lineamiento entregado al Consorcio encargado de la prestación de los servicios en reclusiones de mujeres. El Ministerio de Salud y Protección Social viene desarrollando durante el año 2016 un proceso de asistencia técncia con las Direcciones Territoriales de los municipios de Popayán, Medellín, Ibague y Cúcuta, en las cuales se viene fortaleciendo la comprensión e implemenatción del Programa de Atención a los mil Primeros días de vida.</t>
  </si>
  <si>
    <t xml:space="preserve">Existe una clara intencion del sector salud frente al acompañamiento tecnico a las Direcciones territoriales para favorecer la atención de mujeres gestantes, niñas y niños menores de 3 años atendidos en reclusiones de mujeres. </t>
  </si>
  <si>
    <t xml:space="preserve">Solo se pondran acompañar las Direcciones Territoriales en proceso de asistencia técnica debido a la limitación de recursos del sector. </t>
  </si>
  <si>
    <t xml:space="preserve">En el marco de la mesa intersectorial se define la necesidad de articular los protocolos generados por USPEC e INPEC para la atención en salud intramural y los orientaciones del Programa del sector salud para los Mil primeros días de Vida. </t>
  </si>
  <si>
    <t xml:space="preserve">Actas y registros de los procesos de asistencia técnica a las direcciones Territoriales focalizadas. </t>
  </si>
  <si>
    <t>En la mesa tecnica del mes de julio se establecio el compromiso de cruce de bases de datos de los niños, niñas y mujeres gestantes entre INPEC y el Ministerio de Salud y Proteccion Social. Adicionalemnte en el mes de septiembre se recibió del SSNN el reporte de niños y niñas, mujeres gestantes y madres lactantes atendidas en las reclusiones de mujeres en el marco del convenio interadministrativo, el cual se está cruzando con las bases de atención del Ministerio de Salud, para la segunda semana de Octubre se tendrá las atenciones a las que ésta población ha accedido en Salud</t>
  </si>
  <si>
    <t xml:space="preserve">Los niños, niñas, muejres gestantes y madres lactantes están identificados, se conoce su estado de afiliación al sistema de Seguridad social en Salud y se están identificando las atenciones en salud a las que ha accedido para analizarlas y generar otras acciones. </t>
  </si>
  <si>
    <t xml:space="preserve">Por los cortes del SSNN hasta principios de septiembre de 2016 se obtuvieron lso registros actualizados. Así mismo, contar con los cruces de las atenciones en salud requieren unos tiempos administrativos del sector. </t>
  </si>
  <si>
    <t>Una de las fuentes principales de informacion sera el SSNN.</t>
  </si>
  <si>
    <t>Actas mesa intersectorial, reportes SSNN.</t>
  </si>
  <si>
    <t>El primer informe se presenta el 9 de diciembre de 2016, teniendo en cuenta la fecha de notificación oficial establecida por la Corte: 9 de junio de 2016</t>
  </si>
  <si>
    <t>Se realizaron reuniones con el Minjusticia para concretar detalles sobre el instrumento. Se quiere levantar informacion sociodemografica y aspectos realcionados con la vida en prision de la poblacion privada de la libertad. Se adelantaran gestiones para las tareas logisticas y operativas para su aplicacion en la prueba piloto en noviembre de 2016</t>
  </si>
  <si>
    <t>No Aplica</t>
  </si>
  <si>
    <t>Es necesario terminar el diseño conceptual del instrumento de levantamiento de informacion</t>
  </si>
  <si>
    <t>DANE-DCD ruta D:\jorge_Cabezas\Año_2016\Coordinacion_de_censos\Politica Carcelaria</t>
  </si>
  <si>
    <t>No se reporta porque los plazos de su ejecucion se esperan despues de Nov de 2016</t>
  </si>
  <si>
    <t>C:\Users\jbetancourt\Documents\1 JABM MSPS a Jul 31-16\1.DROASRLP\4. CPS 044-16\3. PPL</t>
  </si>
  <si>
    <t>Con respecto al acceso a los servicios de salud de la PPL hay distintas dificultades asociadas a la disponibilidad de los prestadores, la infraestructura de las unidades de salud carcelarias así como dificultades operativas en la implementación del modelo, entre otras. Con las acciones realizadas y el trabajo en conjunto de la USPEC, el INPEC y el Consorcio PPL se espera avanzar progesivamente en la solución de estas dificultades</t>
  </si>
  <si>
    <t xml:space="preserve">A la fecha se han realizado 2 mesas de trabajo y una visita a campo para la recolección de insumos en la elaboración de recomendaciones de política penitenciaria frente a los procesos de resocialización. Se realizó una primera mesa de trabajo con funcionarios del INPEC, y otra mesa de trabajo con actores privados que participan en estos procesos. En la visita al COMEB LA PICOTA, se entrevistaron a algunos internos que participan en programas de resocialización. </t>
  </si>
  <si>
    <t xml:space="preserve">Insumos para generar recomendaciones en materia de política penitenciaria. </t>
  </si>
  <si>
    <t>Pocos agentes privados involucrados a quienes acceder.</t>
  </si>
  <si>
    <t>LISTADO DE ASISTENCIA, OFICIO DE ENTRADA AL COMEB LA PICOTA.</t>
  </si>
  <si>
    <t>Se revisó la programación presupuestal del año 2017 de las entidades (INPEC, USPEC Y MJD(  a la luz de las órdenes de la sentencia T-762-15</t>
  </si>
  <si>
    <t>Poryectos de inversión ajustados para dar cumplimiento a las órdenes de la sentencia T-762</t>
  </si>
  <si>
    <t xml:space="preserve">Proyectos de inversión en ejecución que no se ajustan a las órdenes de la sentencia, deben seguir en desarrollo en aras de no causar una mayor afectación patrimonial </t>
  </si>
  <si>
    <t>La evaluación de proyectos de inversión se realiza cada año.</t>
  </si>
  <si>
    <t xml:space="preserve">Listado de asistencia donde se socializó la sentencia y su impacto en los proyectos de inversión con las entidades. Observaciones y concepto previo a los proyectos de inversión. </t>
  </si>
  <si>
    <t>Se presentó a las entidades algunos criterios que iban a ser evaluados en los proyectos de inversión, de acuerdo a lo ordenado por la sentencia T-762</t>
  </si>
  <si>
    <t>Consenso con las entidades para priorizar recursos en cumplimiento de órdenes</t>
  </si>
  <si>
    <t>-</t>
  </si>
  <si>
    <t>Presentación y listado de asistencia</t>
  </si>
  <si>
    <t>Se revisó la programación presupuestal del año 2017 de la USPEC, a la luz de las órdenes de la sentencia T-762-15</t>
  </si>
  <si>
    <t xml:space="preserve">A la fecha no se ha solicitado por parte de la USPEC las vigencias futuras </t>
  </si>
  <si>
    <t>CORREOS ELECTRÓNICOS</t>
  </si>
  <si>
    <t>CORREOS ELECTRÓNICOS, LISTADO DE ASISTENCIA</t>
  </si>
  <si>
    <t>Se realizaron observaciones o se interpuso previo concepto a los proyectos que a la fecha no se ajustan a los criterios de priorizacion para dar cumplimiento a las órdenes de la sentencia</t>
  </si>
  <si>
    <t>Los proyectos se han actualizado y ajustado a las observaciones.</t>
  </si>
  <si>
    <t xml:space="preserve">A la fecha existen ajustes pendientes, relacionados con las vigencias futuras que mejorarían la ejecucion del presupuesto. </t>
  </si>
  <si>
    <t>SUIFP. Sistema únificado de inversión y finanzas públicas</t>
  </si>
  <si>
    <t>Asistencia técnica a las entidades para: 1. Presentación a entidades territoriales de alternativas para la financiación y construcción de cárceles para sindicados. 2. Asistencia técnica con la estandarización del proyecto tipo de cárceles para sindicados. 3. Asistencia técnica en el costeo del plan de acción . 4. Asistencia técnica en la solicitud de vigencias futuras.</t>
  </si>
  <si>
    <t xml:space="preserve">Articulación entre las entidades para la planeación presupuestal, y herramientas para la asesoría departamental en la construcción de cárceles para sindicados. </t>
  </si>
  <si>
    <t>LISTADO DE ASISTENCIA, CORREOS</t>
  </si>
  <si>
    <t xml:space="preserve">La competencia para la formulación de programas de resocialización está a cargo del INPEC, así como establecer las necesidades en materia de infraestructura para su adecuada ejecución.    </t>
  </si>
  <si>
    <t>El anexo técnico se encuentra finalizado y la proyección del talento humano  y se encuentra en estudio para incluir un modelo economico. El trámite de vigencias futuras se encuentra en trámite ante Planeación de MinJusticia, DNP y Min Hacienda.</t>
  </si>
  <si>
    <t>El proyecto se encuentra estructurado para la aprobación de los recursos.</t>
  </si>
  <si>
    <t>Estudios Previos</t>
  </si>
  <si>
    <t xml:space="preserve">El cronograma de visitas y el informe de medición de áreas de los establecimientos se ejecutará una vez se cuente con la contratación de la consultoría para tal fin. </t>
  </si>
  <si>
    <t>Se emitió la Circular Interna No. 014 del 10 de mayo de 2016, mediante la cual se dieron las instrucciones a todas las áreas de ajustar los proyectos a los parámetros establecidos por la Corte.</t>
  </si>
  <si>
    <t>Se socializó la información relacionada con los parámetros de la Corte con las diferentes áreas de la USPEC.</t>
  </si>
  <si>
    <t>Circular Interna.</t>
  </si>
  <si>
    <t>se encuentra finalizado el informe de generación de cupos usando la metodología para evaluación de espacios socializada por le CICR a Ministerio de Justicia, Inpec, Uspec, DNP y Defensoría del Pueblo, teniendo como resultado que todos los proyectos de generación de cupos que se encuentran en ejecución, proyección de diseños y banco de proyectos cumplen con el estandar referido por la Corte Constitucional.  Frente al Mantenimiento, se estructuró  un plan de inversión para intervenir, en una primera fase, 69 ERON, el cual incluye los 16 priorizados en la T 762, 4 más por emergencia carcelaria, los establecimientos judiciales con ordenes judiciales por acatar y los establecimientos grandes que albertan la mayor cantidad PPL</t>
  </si>
  <si>
    <t>El proyecto de generación de cupos finalizado y un proyecto de inversión con 69 Eron priorizados para mantenimiento</t>
  </si>
  <si>
    <t xml:space="preserve">El ejercicio requirió personal de dedicación completa para la estructuración y formulación respectiva.  </t>
  </si>
  <si>
    <t>Se enfocaron los recursos a los 69 Eron, que implica apropiaciones con vigencias futuras.</t>
  </si>
  <si>
    <t>Memorando 150-DINFRA-16213.</t>
  </si>
  <si>
    <t>Se finalizó el capítulo de alojamiento de internos, el cual fue enviado al Ministerio de Justicia el 15 de julio de 2016.  El documento se envió a la mesa interdisciplinaria, la cual fue instalada el miercoles 21 de septiembre coonvocada y coordinada con  Defensoría del Pueblo, asistieron INPEC, USPEC, CICR y DNP.  De esta mesa se creo una submesa para tratar el tema de regimen penitenciario, que va a influencia el manual ténico de construcción.  Se solicitó al INPEC, todo el plan de atención y tratamiento, teniendo en cuenta que lo allí determinado afecta en un 70% el manuel tecnico de construcción,  por lo que se solicitó se avanzara en este tema, pòr lo que este item no puede mostrar avance porcentual hasta tanto el INPEC no allegue, conforme a la fecha pervista en el plan de acción, el programa de tratramiento.</t>
  </si>
  <si>
    <t>Finalización del capítulo de alojamiento.                                         Reunión de socialización de las condiciones de infraestructura entre USPEC y CICR.</t>
  </si>
  <si>
    <t>Se debe generar el Plan de Tratamiento por parte del INPEC</t>
  </si>
  <si>
    <t>Se hace necesario el insumo por parte del INPEC para poder generar un Manual de construcción y tratamiento conforme a los requerimientos del INPEC.  El tema de Regimen Penitenciario es fundamental como insumo a este manual, por cuanto el Regimen aplicable a los centros carcelarios pueden determinar su nivel seguridad e incidencia en las fases de tratamiento, especificando a la USPEC los requerimientos espaciales para el buen funcionamiento del ERON. la USPEC considera pertinente reactivar la mesa técnica de infraestructura para agilizar el suministro de insumos a la mesa interdisciplinaria</t>
  </si>
  <si>
    <t>Documento contentivo de pautas mìnimas de diseño. Capítulo de Alojamiento</t>
  </si>
  <si>
    <t>Esa verificación se encuentra en el informe de proyectos sobre generación de cupos y plan de inversión de mantenimiento de los 69 Eron priorizados.</t>
  </si>
  <si>
    <t>Informe con los proyectos que se encuentran en ejecución acorde a los parametros mìnimos requeridos en la 762</t>
  </si>
  <si>
    <t>Medición sobre planos de diseño.</t>
  </si>
  <si>
    <t xml:space="preserve">Se emitió la Circular Interna No. 014 del 10 de mayo de 2016, mediante la cual se dieron las instrucciones a todas las áreas de ajustar los proyectos a los parámetros establecidos por la Corte.  </t>
  </si>
  <si>
    <t xml:space="preserve">Informe en elaboración. </t>
  </si>
  <si>
    <t>Identificación de las principales problemáticas en materia de infraestructura en establecimientos de 1° generación.</t>
  </si>
  <si>
    <t>Atendiendiendo la estructuración de los proyectos de cupos y de mantenimiento a la infraestructura se destinó el recurso humano para formular estos proyectos los cuales son fundamentales para la contratación en la presente vigencia, por lo cual el informe en mención se entregara de forma general y suscinta con posterioridad</t>
  </si>
  <si>
    <t>se retomo la construcción del informe una vez finalizados la elaboración del proyecto de generación de cupos y de mantenimiento a la infraestructura</t>
  </si>
  <si>
    <t>Documento contentivo del informe</t>
  </si>
  <si>
    <t xml:space="preserve">Se emitió la Circular Interna No. 014 del 10 de mayo de 2016, mediante la cual se dieron las instrucciones a todas las áreas de ajustar los proyectos a los parámetros establecidos por la Corte.            </t>
  </si>
  <si>
    <t>Circular Interna</t>
  </si>
  <si>
    <t>Se encuentra pendiente la creación de la matriz de ejecución  presupuestal toda vez que durante el periodo reportado se estaban produciendo  las vigencias futuras para abordar las necesidades que en materia de bienes y servicios requiere la PPL.</t>
  </si>
  <si>
    <t>Se han realizado a la fecha 14 sesiones del Consejo Directivo, se han emitido 10 acuerdos con recomendaciones, lineamientos e instrucciones para el Consorcio, relacionados con la contratación de los prestadores de las diversos servicios de salud para la PPL, así como de la administración del Fondo.</t>
  </si>
  <si>
    <t>Se han emitido 10 acuerdos con recomendaciones al Consorcio lo cual ha permitido optimizar la contratación de los servicios.</t>
  </si>
  <si>
    <t>ninguna</t>
  </si>
  <si>
    <t>Documento contetivo de los Acuerdos emitidos por el consejo Director</t>
  </si>
  <si>
    <t>La USPEC suscribió Otrosí No. 1 con el Consorcio el día 1 de abril de 2016, cuyo objeto consistió en la inclusión de personal adicional y adición presupuestal. Mediante Otrosí No. 2 suscritó el día 8 de junio de 2016 se realizó una adición al contrato de fiducia. En la actualidad existe una adición autorizada. Se suscribió Otro si No 3, el  5 de abril de 2016.</t>
  </si>
  <si>
    <t>Se han realizado las modificaciones contractuales necesarias para la adecuada operación del Consorcio.</t>
  </si>
  <si>
    <t>Documento contentivo de los otro si firmados</t>
  </si>
  <si>
    <t xml:space="preserve">En el marco de la supervisión se han recibido 4 informes de gestión aprobados por la USPEC, el informe de mayo se encuentra en ajuste por parte del Consorcio.   </t>
  </si>
  <si>
    <t>Informes que han permitido verificar el cumplimiento de metas. A través de éstos se han efectuado los pagos al Consorcio.</t>
  </si>
  <si>
    <t>retraso por parte del consorcio en la presentación de los informes</t>
  </si>
  <si>
    <t>se hacen recomendaciones a los informes presentados por el consorcio, lo que genera demora en su consolidación</t>
  </si>
  <si>
    <t>informes de supervisión</t>
  </si>
  <si>
    <t>Se elaboró un informe con la descripción de las areas de sanidad que han sido intervenidas a la fecha, que suman 4 sanidades nuevas, 1 sanidad intervenida para ampliación y 42 con interención en mantenimiento y acabados arquitectonicos.</t>
  </si>
  <si>
    <t>Informe con la descripción de las áreas que han sido intervenidas</t>
  </si>
  <si>
    <t>Se contará con el informe finalizado el 23 de agosto de 2016.</t>
  </si>
  <si>
    <t>Documento excel y power point contentivo del informe</t>
  </si>
  <si>
    <t>El proyecto de inversión fue estructurado y presentado a las entidades correspondientes para su aprobación.</t>
  </si>
  <si>
    <t>Proyecto de Inversión estructurado</t>
  </si>
  <si>
    <t>Documento contentivo del proyecto de inversión</t>
  </si>
  <si>
    <t>Se cuenta con el informe del diagnóstico actual de los 16 establecimientos finalizado.</t>
  </si>
  <si>
    <t>Se ratifica que el sector justicia debe contar con un críterio unificado para establecer las condiciones mínimas de habitabilidad para establecimientos de primera generación y los mínimos críticos aceptables.</t>
  </si>
  <si>
    <t>Insuficiente personal</t>
  </si>
  <si>
    <t>Documento contentivo del diagnostico</t>
  </si>
  <si>
    <t>Se realizó la solicitud al INPEC. La USPEC recibió las actas de priorización de los 16 establecimientos modificadas, priorizando de esta manera aquellas necesidades relacionadas con las órdenes de la T-762.</t>
  </si>
  <si>
    <t>16 actas de priorización ajustadas a las órdenes de la tutela.</t>
  </si>
  <si>
    <t>Documento contentivo de las actas de priorización</t>
  </si>
  <si>
    <t>Se encuentra en elaboración</t>
  </si>
  <si>
    <t>Se cuenta con el primer informe de diagnóstico, el cual fue obtenido como resultado de las visitas realizadas por la USPEC a los 16 establecimientos.</t>
  </si>
  <si>
    <t>Se contará con el informe finalizado el 30 de agosto de 2016.</t>
  </si>
  <si>
    <t>Insumos obtenidos en las visitas.</t>
  </si>
  <si>
    <t>Las obras se ejecutarán posterior a la aprobación de recursos, proceso de licitación y contratación.</t>
  </si>
  <si>
    <t>La USPEC no tiene competencia en el suministro de los elementos descritos por la Corte</t>
  </si>
  <si>
    <t>Necesidades priorizadas por cada establecimiento, estructuración del proyecto en alcance, costo y tiempo.</t>
  </si>
  <si>
    <t xml:space="preserve">Se ratifica que el sector justicia debe contar con un críterio unificado para establecer las condiciones mínimas de habitabilidad para establecimientos de primera generación y los mínimos críticos aceptables.    </t>
  </si>
  <si>
    <t>Insumo obtenido de las visitas de verificación.</t>
  </si>
  <si>
    <t xml:space="preserve">Se realizó la solicitud al INPEC. La USPEC recibió las actas de priorización de los 16 establecimientos modificadas, priorizando de esta manera aquellas necesidades relacionadas con las órdenes de la T-762.  </t>
  </si>
  <si>
    <t>Necesidades priorizadas por los Directores de cada establecimiento.</t>
  </si>
  <si>
    <t>Se realizó el informe diagnostico sobre todas las areas de los 16 ERON priorizados en la T 762, incluidas las áreas de sanidad.</t>
  </si>
  <si>
    <t>Se conoció el estado actual de los establecimientos y a partir de ellos establecer estretagias de intervención.</t>
  </si>
  <si>
    <t>El diagnostico fue sobre la totalidad de las áreas del establecimiento, especificadas en la T-762, por lo que el levantamiento de la información requirió mas inversión de tiempo</t>
  </si>
  <si>
    <t>Memorando 150-DINFRA-12552</t>
  </si>
  <si>
    <t>Documento contentivo del proyecto</t>
  </si>
  <si>
    <t xml:space="preserve">Se ratifica que el sector justicia debe contar con un críterio unificado para establecer las condiciones mínimas de habitabilidad para establecimientos de primera generación y los mínimos críticos aceptables. </t>
  </si>
  <si>
    <t>El documento contentivo del diagnostico Memorando 150-DINFRA-12552</t>
  </si>
  <si>
    <t>actas de priorización</t>
  </si>
  <si>
    <t xml:space="preserve">Se cuenta con el primer informe de diagnóstico, el cual fue obtenido como resultado de las visitas realizadas por la USPEC a los 16 establecimientos. </t>
  </si>
  <si>
    <t xml:space="preserve">la USPEC en coordinación con el INPEC y el Ministerio de Salud elaboró el manual, el cual fue adoptado mediante la Resolución No. 000560 de 17 de julio de 2014. </t>
  </si>
  <si>
    <t xml:space="preserve">El Manual sirve de guia para la elaboración de los estudios previos y se pone en práctica en la ejecución de los contratos de suminstro de alimentación. </t>
  </si>
  <si>
    <t>Documento contentivo con el Manual de alimentos</t>
  </si>
  <si>
    <t>Se cuenta con los informes de supervisión e interventoria de los 16 establecimientos.</t>
  </si>
  <si>
    <t>Se efectuarón las visitas a los establecimientos en el mes de abril de 2016 y se proyectaron los informes y planes de mejora correspondientes.</t>
  </si>
  <si>
    <t>Informes de interventoría</t>
  </si>
  <si>
    <t>Se están realizando las visitas a los establecimientos. En elaboración del informe.</t>
  </si>
  <si>
    <t>Visitas realizadas</t>
  </si>
  <si>
    <t>Insuficiente personal especializado en hidrahulica en la Dirección de Infraestructura.</t>
  </si>
  <si>
    <t>actas de visita serán el insumo para el informe a presentar</t>
  </si>
  <si>
    <t>Documentos contentivo de los informes visita</t>
  </si>
  <si>
    <t>Las obras se ejecutarán posterior a la aprobación de recursos, proceso de licitación y contratación de las mismas.</t>
  </si>
  <si>
    <t xml:space="preserve">La Corte Constitucional exhortó al Ministerio de Justicia y del Derecho a plantear propuestas normativas que se traduzcan en alternativas al encarcelamiento, el fortalecimiento del Consejo Superior de Política Criminal y, en general, a robustecer institucionalmente la política criminal y penitenciaria del país. Producto de esta orientación, el Ministerio de Justicia y del Derecho elaboró un proyecto de ley de 59 artículos, que en su integridad están orientados a fortalecer las medidas de Política Penitenciaria y Carcelaria encaminadas a la reinserción social de las personas condenadas por delitos, las condiciones de reclusión de quienes se encuentran procesados o condenados en causas criminales y el fortalecimiento de los escenarios institucionales y de articulación territorial en materia de Política Criminal y Penitenciaria.
Además de la necesidad de un cambio discursivo y político efectivo en el tratamiento a la criminalidad, esta propuesta atiende a los resultados de procesos de investigación de campo desarrollados por la Dirección de Política Criminal en distintos establecimientos del país, el trabajo de participación con personas privadas de la libertad desarrollado en el contexto de la sentencia T-388 de 2013 y los llamados del Consejo Superior de Política Criminal, la Comisión Asesora de Política Criminal, la Mesa Técnica de Hacinamiento de la Comisión de Seguimiento a las Condiciones de Reclusión y la Corte Constitucional en Sentencia T-388 de 2013 y T-762 de 2015, entre otros fallos, donde se exalta el papel de la ejecución de las penas hacia la reinserción social del condenado, prevenir los efectos perversos del encarcelamiento, violatorios de DDHH, y la búsqueda de medida alternativas a la prisión.
En ese contexto, la reforma propuesta cuenta con dos ejes temáticos: i) reformas necesarias para el mejoramiento del sistema penitenciario y carcelario y ii) reformas orientadas al fortalecimiento institucional en materia de Política Criminal y Penitenciaria. 
i) Reformas necesarias para el mejoramiento del sistema penitenciario y carcelario.
En este ámbito, se proponen reformas orientadas a armonizar algunos aspectos relativos a la ejecución de las sanciones penales y las medidas de aseguramiento privativas de la libertad que, a pesar de haber sido abordadas en la ley 1709 de 2014 en alguna medida, deben fortalecerse con base en un análisis del contexto, el agotamiento del alcance de muchas de las medidas propuestas en dicha reforma y funcionamiento actual del sistema. Los ajustes mencionados son los siguientes:
a) Armonización de medidas alternativas al encarcelamiento. Se propone una integral revisión y reforma del régimen de los subrogados penales, redención de la pena y beneficios administrativos mediante la cual se busca integrarlo con los derechos fundamentales de las personas privadas de la libertad, la progresividad del tratamiento penitenciario y la reinserción social como objetivo fundamental de la etapa de la ejecución de las penas en nuestro sistema jurídico. En ese contexto, se proponen intervenciones en varios órdenes:
-Modificación del régimen de exclusiones a subrogados y beneficios administrativos revisando los delitos contenidos en esas normas y limitando su alcance a aquellas medidas que se acompañan de la imposición de la condena (suspensión de la ejecución de la pena, art. 63 CP y prisión domiciliaria, art. 38B CP). En algunos delitos se establece un régimen especial para medidas alternativas que se presentan en la ejecución de la pena y en todo caso se someten al control judicial que tome en consideración los avances y el comportamiento de la persona en su tratamiento, y en los más graves se mantienen exclusiones. Se parte del postulado constitucional de que todas las personas tienen derecho a la resocialización.
-Reorganización de la progresividad de medidas alternativas al encarcelamiento en la ejecución de la pena, adecuando los tiempos exigidos a incrementos punitivos y estableciendo regímenes especiales en casos de delitos antes excluidos. Igualmente, para los delitos más graves (sexuales, entre otros), se mantiene la legislación restrictiva vigente.
-Establecimiento de términos perentorios para la asignación de cupos en actividades de reclusión, dispositivos de vigilancia, certificaciones de trabajo y disciplina, entre otros, para maximizar la garantía de los derechos en el sistema frente a posibles limitaciones de coordinación entre las autoridades, de tal manera que las mismas no repercutan perjudicialmente en el goce de derechos de las personas privadas de la libertad.
-Fortalecimiento de enfoques diferenciales relacionados con personas privadas de la libertad en condición de discapacidad, enfermedad grave y mujeres.
b) Fortalecimiento del sistema de atención en salud para PPL. Con el objetivo de resolver de manera estructural los problemas asociados a la prestación de servicios de salud para las personas privadas de la libertad, se establecen reformas orientadas a permitir coexistencia de régimen subsidiado, contributivo y otros especiales; ajustes al modelo de salud y Consejo Directivo del Fondo.
ii) Reformas necesarias para el fortalecimiento de la articulación y coordinación institucional en materia de política criminal y penitenciaria.
Se propone una serie de ajustes orientados a fortalecer la coordinación y funcionamiento institucional en la materia, que se pueden sintetizar en dos puntos:
a) Fortalecimiento del Consejo Superior de Política Criminal. Implica la revisión de los miembros del Consejo, reduciéndolos solamente a aquellas entidades que cuentan con funciones directamente relacionadas con la Política Criminal y dejando a otros como invitados y permitiendo la delegación en algunos casos. De igual manera, se establecen entre sus funciones la formulación y coordinación de la Política Criminal y órganos técnicos para su asesoría.
b) Fortalecimiento de la articulación nación-territorio. Se pretende aclarar y actualizar las previsiones relativas a la responsabilidad de los entes territoriales en relación con las personas detenidas preventivamente, establecer fuentes de financiación y estrategias de coordinación e implementación.
Finalmente, cabe destacar que el proyecto de ley cuenta con concepto previo favorable de parte del Consejo Superior de Política Criminal. Asimismo, el proyecto responde, en su integridad, al estándar mínimo constitucional de una política criminal respetuosa de los derechos humanos, en la medida que tiene un enfoque de maximización de derechos, en particular el de la libertad personal, de las personas privadas de la libertad. Este enfoque es sustentado en suficiente evidencia empírica que demuestra la necesidad de relacionar los avances en el tratamiento penitenciario de los condenados con los niveles de libertad a los que estas personas pueden acceder.
</t>
  </si>
  <si>
    <t>No aplica para el periodo.</t>
  </si>
  <si>
    <t>El trámite legislativo y aprobación del proyecto de ley, si bien tiene acompañamiento por parte del Ministerio de Justicia y del Derecho, es discrecional de la rama legislativa. Asimismo, este proyecto de ley surtirá el trámite legilativo en comisiones primeras de Cámara y Senado, comisiones que tendrán a cargo la revisión y aprobación del mayor paquete legislativo de desarrollo de los acuerdos de paz. Esta situación puede dilatar el trámite legislativo de nuestro proyecto de ley.</t>
  </si>
  <si>
    <t>Su implementación depende de la aprobación del Proyecto de Ley.</t>
  </si>
  <si>
    <t xml:space="preserve">Documento: Proyecto de Ley presentado. 
Ubicación: Reposa en la Dirección de Política Criminal en el archivo virtual de seguimiento a la Sentencia T-762 de 2015.
Ruta: Sesión Daniela María Vargas Caipa//Mis Documentos//Cumplimiento T762//Instrumento//CORTE DE SEPTIEMBRE 2016//Soportes//  MJD SOPORTE ORDEN 22.3 - Proyecto de Ley Fortalecimiento de la Política Criminal y Penitenciaria - copia. </t>
  </si>
  <si>
    <t xml:space="preserve">El Ministerio de Justicia y del Derecho radicó el 20 de septiembre de 2016, en el Congreso de la República, un proyecto de ley que tiene, dentro de sus ejes, el fortalecimiento institucional del Consejo Superior de Política Criminal (CSPC). 
Esta propuesta tiene dos componentes principales. En primer lugar, el CSPC se erige como un órgano encargado de formulación e implementación de la política criminal. Actualmente, este Consejo cumple una función de seguimiento a esta política, sin que pueda tomar decisiones frente a su direccionamiento, pese a que en este espacio convergen todas las entidades implicadas con la política criminal del Estado colombiano. De esta forma, el proyecto de ley en este punto pretende hacer confluir la construcción de la política criminal de forma dialógica entre las entidades, y de allí que se establezcan funciones de formulación e implementación de la misma. 
El segundo componente del fortalecimiento del CSPC que trae el proyecto de ley es la revisión de sus miembros. Tras revisar el histórico de asistencia y la misionalidad de algunas entidades, se concluyó que algunos miembros del Consejo no requerían participar. Este es el caso, por ejemplo del Ministerio de Educación Nacional o el Instituto Colombiano de Bienestar Familiar, entidades cuya prioridad institucional es otra distinta a la de la política criminal. En cambio de ellos, se integran otros actores cuya influencia en la política criminal es indiscutible. En particular, en la propuesta entran a participar en el CSPC el Ministerio de Defensa Nacional y la Comisión Asesora de Política Criminal. A su vez, se permite la delegación de participación en las sesiones del CSPC, en la mayor parte de casos, en la segunda autoridad de la entidad representada. Este ligero ajuste se da para que el Consejo tenga el dinamismo y actividad que es requerido.
Con esta propuesta, se espera que el CSPC tenga un rol más relevante y activo en la toma de decisiones sobre política criminal en el país. La pretensión de la propuesta es robustecer de tal forma al CSPC que sea la instancia no solo de análisis de la política, sino el encargado de direccionarla.
</t>
  </si>
  <si>
    <t>Al estar este punto incluido en el proyecto de ley explicado en la acción anterior, el trámite legislativo y aprobación del proyecto de ley, si bien tiene acompañamiento por parte del Ministerio de Justicia y del Derecho, es discrecional de la rama legislativa. Asimismo, este proyecto de ley surtirá el trámite legilativo en comisiones primeras de Cámara y Senado, comisiones que tendrán a cargo la revisión y aprobación del mayor paquete legislativo de desarrollo de los acuerdos de paz. Esta situación puede dilatar el trámite legislativo de nuestro proyecto de ley.</t>
  </si>
  <si>
    <t xml:space="preserve">
Documento: Proyecto de Ley presentado.
 Ubicación: Reposa en la Dirección de Política Criminal en el archivo de seguimiento a la Sentencia T-762 de 2015. 
Ruta: Sesión Daniela María Vargas Caipa//Mis Documentos//Cumplimiento T762//Instrumento//CORTE DE SEPTIEMBRE 2016//Soportes//  MJD SOPORTE ORDEN 22.3 - Proyecto de Ley Fortalecimiento de la Política Criminal y Penitenciaria - copia. </t>
  </si>
  <si>
    <t xml:space="preserve">El Ministerio de Justicia y del Derecho, en tanto líder del Consejo Superior de Política Criminal, viene impulsando la creación del Plan Nacional de Política Criminal. Este Plan busca constituirse en el instrumento de política que pueda contener en un solo cuerpo los lineamientos y las líneas estratégicas de la política criminal del Estado colombiano, para que la misma sea coherente, racional, basada en fundamentos empíricos y respetuosa de los derechos humanos. Asimismo, este documento de política pretende conciliar la seguridad con el derecho penal de una manera coordinada, en cumplimiento además, de lo establecido por la ley 1709 de 2014 y a lo ordenado por la Corte Constitucional en las sentencias T-388 de 2013 y T-762 de 2015, formulando la política criminal con sus lineamientos, límites y estrategias para los próximos cuatro años a partir de la fecha de su aprobación.
Para construir el Plan, se han realizado múltiples reuniones, abiertas y propositivas, para dialogar, discutir y llegar a consensos por parte de los diversos actores competentes en el proceso de la política criminal en sus diferentes momentos –diseño y formulación, implementación, seguimiento y evaluación. Estas sesiones de trabajo se realizaron los días 10 y 16 de marzo, 21 y 25 de abril, 19 y 27 de mayo, 23 de junio, 31 de agosto, 7 y 15 de septiembre.
El escenario de estas discusiones es el Comité Técnico del Consejo Superior de Política Criminal (en la cual confluyen los diferentes actores y visiones de la política criminal). 
La estructura de la propuesta, en términos generales y sin que esto signifique el índice del documento (en tanto el documento está en fase de correcciones), consiste en tres bloques principales: en el primer capítulo se analizan los antecedentes normativos y de política pública relacionados con la política criminal, así como su diseño e implementación. El segundo capítulo hace un recorrido conceptual sobre las nociones de política criminal, seguridad y convivencia ciudadanas; prevención del delito; medición del delito; fines de la pena y alternativas a la privación de la libertad. En el tercer capítulo se hace un diagnóstico de la política criminal; de los diferentes problemas de criminalidad; de las limitaciones y potencialidades institucionales para hacer frente al problema del delito; de los efectos sobre el sistema penitenciario; y de la existencia de alternativas al uso de la privación de la libertad. Los capítulos cuatro y cinco se refieren a los objetivos de la política y el plan de acción para su implementación. 
En la última sesión del CSPC, del mes de septiembre, el Consejo discutió el Plan Nacional de Política Criminal y solicitó algunos ajustes al documento. De esta forma, el Plan ajustado será sometido a aprobación del CSPC en su próxima sesión a desarrollarse en el mes de octubre de 2016. 
</t>
  </si>
  <si>
    <t>No aplican para el periodo</t>
  </si>
  <si>
    <t>Documento: Plan Nacional de Política Criminal. 
Ubicación: Reposa en la Dirección de Política Criminal en el archivo virtual de seguimiento a la Sentencia T-762 de 2015.
Ruta: Sesión Daniela María Vargas Caipa//Mis Documentos//Cumplimiento T762//Instrumento//CORTE DE SEPTIEMBRE 2016//Soportes//MJD SOPORTE ORDEN 22.7 -  Plan Nacional de Política Criminal</t>
  </si>
  <si>
    <t>En tanto que el Plan Nacional de Política Criminal se ocupa de los actos delictivos que pueden poner en peligro o que lesionan los bienes jurídicos de las personas y que el Estado ha considerado que merecen intervención a través del sistema penal, está en elaboración un plan de acción para atender los objetivo del plan.
El plan de acción desarrolla los siguientes ejes y líneas de acción:
1 Eje estratégico I: Política Criminal
1.1 Incorporar un enfoque de protección de derechos a la política criminal
Líneas de acción.
• Aprobar una estrategia que desarrolle e incorpore un enfoque de derechos en la política criminal y que fundamente a la política criminal como herramienta de reconocimiento de las ciudadanías diferenciadas.
1.2 Contar con leyes penales enmarcadas constitucionalmente y fundamentadas empíricamente
Líneas de acción.
• Crear un test de razonabilidad que permita establecer el impacto de las leyes penales.
• Presentar un proyecto de ley para establecer la reserva de ley estatutaria para la expedición de las leyes penales.
• Establecer un protocolo de expedición de leyes penales en el que se incluya los fundamentos empíricos que motivan la reforma y el impacto económico de la misma, así como el impacto en reducción del delito, en el sistema penal y en el sistema penitenciario y carcelario.
• Elaborar un estudio que caracterice las reformas y situación actual del de la proporcionalidad de las penas.
• Realizar propuestas dirigidas al ajuste de la proporcionalidad y coherencia de las penas en Colombia.
1.3 Contar con alternativas al sistema penal y con alternativas a la privación de la libertad 
Líneas de acción.
• Evaluar continuamente los efectos de las alternativas a la prisión en Colombia en materia de inclusión social y su impacto en la prevención de la comisión de nuevos delitos.
• Presentar un proyecto de ley de alternativas a la privación de la libertad.
• Evaluar los mecanismos existentes de alternatividad penal y elaborar propuestas de ajuste.
1.4 Fortalecer los mecanismos de justicia restaurativa
Líneas de acción.
• Presentar un proyecto de ley que recoja los principios de justicia restaurativa y que establezca alternativas al sistema penal.
• Evaluar la aplicación del principio de oportunidad tanto en el sistema penal acusatorio como en el sistema penal para adolescentes y diseñar propuestas legislativas y administrativas para su amplía aplicación.
• Implementar y reglamentar la figura del acusador privado.
• Fortalecer el sistema de defensoría pública.
• Elaborar estudios de seguimiento que permitan evaluar el impacto de la figura del defensor público en la protección de los derechos de las víctimas y de las personas procesadas.
• Emitir directrices que permitan mejorar la utilización de mecanismos de justicia restaurativa para su efectiva implementación, como pilar del procedimiento penal.
• Establecer lineamientos claros en materia de justicia restaurativa
1.5 Contar con un sistema oficial de medición que sirva como base para la formulación de la política criminal
Líneas de acción.
• Implementar un sistema oficial de medición de la política criminal dentro del Observatorio de Política Criminal.
• Fortalecer y mejorar los sistemas de información institucional existentes. 
• Establecer sistemas de coordinación entre las diferentes entidades para la alimentación del sistema oficial de medición de la política criminal
• Incorporar en la medición del delito los datos de violencia de género y los ataques contra la población LGBTI.
• Diseñar una estrategia para la creación de grupos interinstitucionales para adelantar investigaciones estructurales que cuenten con mecanismo para reconocer y comprender las dinámicas locales, regionales, nacionales y transnacionales de la criminalidad en todas sus dimensiones y prevenir aparición de nuevos grupos dedicados al crimen organizado, que incluya una revisión del esquema actual.
• Definir la medición de la reincidencia en Colombia basados en un estudio que permita caracterizar y dimensionar sus dinámicas.
1.6 Fortalecer las instituciones encargadas del diseño y de la implementación de la política criminal
Líneas de acción.
• Fortalecer el Consejo Superior de Política Criminal como un espacio de coordinación en el diseño y formulación de la política criminal.
• Fortalecer el Observatorio de Política Criminal como espacio de producción de conocimiento sobre la política criminal.
• Diseñar un sistema de monitoreo y evaluación del Plan Nacional de Política Criminal, en el marco del Consejo Superior de Política Criminal. 
• Generar y el fortalecer mecanismos de interacción rápida y fluida entre los actores y de toma de decisiones conjuntas tomando.
• Establecer líneas y espacios de comunicación con los diferentes niveles territoriales de intervención de la política y con los actores públicos y privados competentes en la materia.
• Regionalizar la política criminal (justicia para el territorio
1.7 Contar con un espacio de coordinación de la política criminal con las políticas de seguridad ciudadana
Líneas de acción.
• Formular una estrategia que permita articular las relaciones nación-territorio y las relaciones entre la política criminal y las políticas de seguridad ciudadana.
• Establecer diálogos con los Consejos de Seguridad local para garantizar la coordinación entre las políticas locales y la política criminal
• Medir la delincuencia a nivel rural con el fin de caracterizar su comportamiento.
• Registrar información y generar análisis municipales y departamentales sobre criminalidad en el Sistema de Información y el Observatorio. 
• Diseñar una estrategia para vincular espacios de participación ciudadana en el proceso de la política criminal y de seguridad ciudadana.
1.8 Fortalecer los programas de prevención del delito
Líneas de acción.
• Presentar un proyecto de ley en el que se incorporen las líneas generales de prevención del delito.
• Recopilar cada dos años el mapa de programas de prevención de la violencia y del delito nacionales y territoriales
• Generar una estrategia de coordinación de los programas de prevención del delito existentes el país, desde la Dirección de Política Criminal y Penitenciaria, en conjunto con la Policía Nacional.
• Establecer un sistema de buenas prácticas para implementar nuevos programas de prevención del delito.
• Definir mecanismos de coordinación con las autoridades competentes en el diseño, formulación, implementación y evaluación de la política social, con el fin de remitir recomendaciones en esta materia que impactan en los fenómenos violentos y criminales.
2 Eje estratégico II: Criminalidad
2.1. Reducir los mercados ilegales que alimentan al crimen organizado
Líneas de acción.
• Formular una política de lucha contra el crimen organizado que incorpore una perspectiva de lucha contra las economías criminales
• Incorporar indicadores conjuntos a la política de lucha contra el crimen organizado que dé cuenta de la eliminación o reducción de mercados ilegales que incluya:
(i) Selección estratégica y coordinada de objetivos que focalice los recursos públicos en aquellas personas, estructuras o fenómenos delictivos que tengan un mayor impacto, en términos de vulneración de derechos constitucionales y de generación de costos  sociales. 
(ii) Mejorar la articulación y la especialización de autoridades investigativas para enfrentar el Crimen Organizado integralmente. Ello implica tener en cuenta las características de los mercados ilegales, la cooptación que genera la criminalidad organizada, las formas en las que se conforman las estructuras criminales, y los medios en que controlan los territorios. 
(iii) Fortalecimiento de capacidades de investigación y análisis. 
(iv) Fortalecimiento de persecución de finanzas y activos legales del Crimen Organizado 
• Implementar una estrategia de investigación en red que permita generar conocimiento para la toma de decisiones sobre el crimen organizado.
• Diseñar un plan para el fortalecimiento y ampliación de la cooperación regional e internacional para identificar redes, sistemas de comercialización y rutas de las organizaciones criminales dedicadas al narcotráfico (y otras economías criminales)
2.2 Fortalecer los sistemas de investigación penal adaptados a las diferentes formas de criminalidad.
Líneas de acción.
• Establecer los elementos constitutivos que definan una escala de gravedad de las conductas punibles atendiendo al daño causado que permita fortalecer la categorización de la criminalidad propuesta en este Plan, para contar así con un reportorio amplio y diferencial de respuestas penales y extrapenales.
• Diseñar un plan de investigación adaptado a cada forma de criminalidad.
• Fortalecer el uso del principio de oportunidad y otras formas de terminación anticipada del proceso según las categorías de criminalidad.
• Establecer criterios de selección de la acción penal.
• Fortalecer la política de priorización de la Fiscalía General de la Nación.
• Consolidar la Política de Intervención Temprana de Entradas.
• Priorización de los esfuerzos de la policía judicial en capturas relacionadas con delitos de alto impacto sobre aquellas de delitos no graves.
2.3 Contar con diferentes formas de respuesta del sistema penal adaptadas para las diferentes formas de criminalidad
Líneas de acción.
• Analizar los impactos de los diferentes mecanismos alternativos a la pena privativa de la libertad.
• Reformar el Código Penal para incorporar los mecanismos alternativos a la pena.
• Incorporar en el Código Penal penas diferentes para cada forma de criminalidad.
• Desarrollar legislativamente el principio de necesidad de pena.
• Crear mecanismos de efectiva articulación entre los fiscales y las demás autoridades locales con el fin de obtener avances en la investigación y judicialización efectiva de flagrancias no graves, especialmente en los delitos que más afectan a la seguridad ciudadana, así como delitos graves y producir estrategias conjuntas que faciliten la judicialización de estos. 
• Implementar la inmediación dentro de los jueces de ejecución de penas.
2.4 Reducir el número de personas privadas de la libertad sin sentencia condenatoria
Líneas de acción.
• Fortalecer el goce de la libertad como principio dentro del proceso penal.
• Reformar el Código Penal y el Código de Procedimiento Penal para fortalecer el carácter excepcional de la detención preventiva.
• Implementar manual de capacitación a los funcionarios sobre los estándares internacionales en materia de privación de la libertad como mecanismo excepcional.
2.5. Restringir el uso de la pena privativa de la libertad para los casos más graves
Líneas de acción.
• Reformar el Código Penal y el Código de Procedimiento Penal para fortalecer el carácter excepcional de la detención preventiva.
• Fortalecer el goce de la libertad como principio dentro del proceso penal.
• Establecer criterios comunes entre los diferentes actores del sistema penal para la reducción del número de personas privadas de la libertad.
• Reformar el Código Penal en materia de racionalización y proporcionalidad de las penas.
2.6. Fortalecer los programas de resocialización dentro de los establecimientos penitenciarios
Líneas de acción.
• Medir el impacto en términos de reincidencia de los programas de resocialización existentes.
• Diseñar programas de resocialización adecuados para la reinserción laboral y para la reinserción social.
• Fortalecer el trabajo de los jueces de ejecución de penas en los establecimientos carcelarios.
• Armonizar los mecanismos de alternativas al encarcelamiento, totales o parciales, con la progresividad del tratamiento penitenciario y la reinserción social como finalidad esencial de la pena. 
• Vincular actores externos al sistema penitenciario, incluyendo a las comunidades, en los programas de resocialización.
• Fortalecer enfoques diferenciales en el caso de personas en condición de discapacidad y con enfermedad mental.
• Definir un sistema de medición, a través del Observatorio de Política Criminal, que permita conocer los índices de reincidencia, más allá de los reingresos al Sistema Penitenciario o al Sistema de Responsabilidad para Adolescentes.
2.7. Implementar programas de reintegración para los pospenados
Líneas de acción.
• Crear programas de preparación para la libertad de las personas que están próximas a cumplir la pena.
• Formular los lineamientos para la atención y reintegración de los pospenados a la vida comunitaria.
• Diseñar programas de resocialización adecuados para la reinserción laboral y para la reinserción social.
• Crear una instancia institucional encargada de manera exclusiva de la resocialización y reintegración de personas privadas de la libertad en Colombia.
• Generar continuidad entre tratamiento penitenciario, pre liberación y situación pos penitenciaria.
Se tiene previsto tener lista una propuesta del plan de acción del Plan Nacional de Política Criminal para el mes de octubre de 2016. A su vez, se espera que el plan de acción sea discutido y aprobado en el Consejo Superior de Política Criminal el mes de noviembre de 2016.</t>
  </si>
  <si>
    <t>No aplica para el periodo</t>
  </si>
  <si>
    <t>Documento: Resumen Plan Nacional de Política Criminal.
Ubicación: Reposa en la Dirección de Política Criminal en el archivo virtual de seguimiento a la Sentencia T-762 de 2015. 
Ruta: Sesión Daniela María Vargas Caipa//Mis Documentos//Cumplimiento T762//Instrumento//CORTE DE SEPTIEMBRE 2016//Soportes//MJD SOPORTE ORDEN 22.7 -  Resumen_Plan Nacional Política Criminal_07 09 2016</t>
  </si>
  <si>
    <t xml:space="preserve">En cumplimiento de lo ordenado por la Corte Constitucional en la Sentencia T-762 de 2015 el Ministerio de Justicia ha iniciado la estructuración de una estrategia permanente de comunicación con vocación de política pública que trascienda las iniciativas propias de los gobiernos y pueda permanecer como una iniciativa de Estado.
La campaña de comunicación parte de la existencia de tres problemáticas de fondo que han contribuido a incrementar la crisis carcelaria de la siguiente forma:
(i) Los jueces penales con función de control de garantías han habilitado la procedencia de la detención preventiva de manera excesiva. Esto como consecuencia de la presión de los medios de comunicación, el miedo de los funcionarios a que sus decisiones puedan desencadenar una eventual judicialización penal o sanción disciplinaria en su contra bajo el entendido de que todos los delitos son graves, y por ende, sus agentes son merecedores de la medida de aseguramiento.
(ii) La sobre exposición mediática de los fallos judiciales, ocasionado una especie de “veeduría ciudadana” que cuestiona la aplicación de medidas distintas a la detención preventiva o privación de la libertad, como consecuencia de la falta de credibilidad en los mecanismos distintos a la privación de la libertad, pese a que no existe evidencia empírica que demuestre que la privación de la libertad signifique una mayor eficiencia de control ciudadano.  
(iii) Un desconocimiento general sobre el derecho penal y su aplicación en diversas situaciones, así como su finalidad. Debido a la falta de información o la falta de interés.
El objetivo es que esta iniciativa apunte a informar y generar conciencia ciudadana sobre qué es y para qué sirve el derecho penal y en qué consisten las medidas privativas de la libertad. De igual forma se buscará que por medio de ella se puedan dar a conocer y promover mecanismos sancionatorios distintos a la cárcel, se reconozcan las acciones de resocialización y de rehabilitación social que las personas privadas de la libertad realizan para reivindicarse ante la sociedad y en la cual se visibilicen los derechos de la población que habita en los establecimientos penitenciarios y carcelarios.
Se pretende que esta campaña tenga vocación de permanencia y sea implementada desde la cartera de Justicia, pero que sea acogida vía sinergia  por las entidades y autoridades públicas del Gobierno Nacional y la Rama Judicial.
La estrategia de comunicación prevé, entre otras las siguientes acciones: 
A. El desarrollo de iniciativas promocionales (por medio de audiovisuales, comerciales de radio, pauta en impresos y publicidad web);
B.  Estrategias informativas y pedagógicas (por medio de talleres, foros y entrega de material promocional); 
C. Dinámicas de concientización de grupos y líderes de opinión (por medio de la creación de grupos de trabajo, relaciones públicas, flashmobs, videos e infografías informativas); 
D. La promoción de material para sensibilización (historias de vida de población privada de la libertad en medios de comunicación, socialización de historias de pospenados, mensajes en puntos de contacto, iniciativas de sensibilización a funcionarios públicos).
Dado que la Corte Constitucional le da a esta cartera el plazo de 6 meses a partir de la notificación del fallo de la Sentencia T-762 de 2015 para formular la política de concientización, la estrategia con vocación de permanencia apenas se encuentra en fase de formulación por parte del Ministerio de Justicia y del Derecho.
La propuesta en estos momentos establece los públicos objetivos, los objetivos de la campaña, se establecen los mensajes a trabajar, públicos de interés, propuestas de acciones, sistema de seguimiento y evaluación y una primera aproximación al cronograma de desarrollo de la misma.
Se espera que esta propuesta esté formalizada el 9 de diciembre de 2016. 
En este entendido la campaña tiene previsto adelantar acciones con la academia, los medios de comunicación, la ciudadanía en general, los líderes de opinión, las entidades de la Rama Ejecutiva y Rama Judicial, las ONG de defensa de derechos de los internos, la población privada de la libertad y sus familias y la ciudadanía en general.
</t>
  </si>
  <si>
    <t>Documentos: PPT Estrategia de comunicaciones borrador 1 y PPT Estrategia de comunicaciones borrador 2.
Ubicación:  Reposa en la Dirección de Política Criminal en el archivo virtual de seguimiento a la Sentencia T-762 de 2015. 
Ruta: 1. Sesión Daniela María Vargas Caipa//Mis Documentos//Cumplimiento T762//Instrumento//CORTE DE SEPTIEMBRE 2016//Soportes//MJD SOPORTE 1 ORDEN 22.9 - Presentación1 Derecho Penal
2. Sesión Daniela María Vargas Caipa//Mis Documentos//Cumplimiento T762//Instrumento//CORTE DE SEPTIEMBRE 2016//Soportes//MJD SOPORTE 2 ORDEN 22.9 - Presentación1 Derecho Penal</t>
  </si>
  <si>
    <t>Esta acción está presupuestada para iniciar el 10 de noviembre de 2016 una vez sea aprobada la estrategia</t>
  </si>
  <si>
    <t xml:space="preserve">Una de las líneas más ambiciosas del proceso de construcción de una política criminal coherente y fundamentada en elementos empíricos es la de garantizar un sistema de información unificado, serio y confiable que recoja información de todas las fases de la política criminal y que vaya incluso hasta dos años de finalizada la ejecución de las condenas en el régimen post-penitenciario. 
Para cumplir con este objetivo, se conformó un sub-comité ad hoc en el que participan varias entidades del Gobierno Nacional (esta Cartera, el INPEC, el DANE, MinTIC, entre otros) y otras entidades como la Fiscalía General de la Nación y la rama judicial. Este espacio será en las próximas semanas transformado en el Comité de Información del Consejo Superior de Política Criminal. 
La propuesta central para la construcción del sistema de información consiste en fortalecer el Sistema de Estadísticas en Justicia (http://www.minjusticia.gov.co/Portals/0/Ministerio/Sistema-indicadores/Sistema-indicadores/index.html). Se parte de este esfuerzo que ha impulsado el Ministerio de Justicia y del Derecho en el que se vienen estructurando estadísticas sobre criminalidad y sobre privación de la libertad. Hacia adelante se propone que este sistema integre datos brutos anonimizados sobre personas privadas de la libertad, impacto de leyes penales en el sistema penitenciario y carcelario, entre otros. 
El Sistema de Estadísticas en Justicia ya está disponible en una de sus primeras versiones en el portal web www.politicacriminal.gov.co, con el fin de contar con una herramienta abierta a la ciudadanía, para recibir retroalimentación. 
Igualmente, y tras la declaratoria de estado de cosas inconstitucional, esta Cartera empezó la estructuración de una nueva versión del Sistema de Estadísticas en Justicia. Esta nueva versión, que puede ser consultada en su fase en construcción en http://186.155.29.93:81 integra la siguiente información:
- Datos de privación de la libertad: los mismos se presentan desagregados por establecimiento penitenciario y carcelario, por años de condena, por nivel educativo de los internos, por situación jurídica, por proporción de participación en actividades de educación, trabajo o enseñanza de los internos, relación por cada 100.000 habitantes, tendencia delictiva, entre otros.
- Datos de investigación y judicialización: se integran datos de la Fiscalía General de la Nación que permiten desagregar información por actuación procesal, delitos, año y ciudad. 
- Datos de criminalidad: se incluye información de la DIJIN de la Policía Nacional para sobre capturas adelantadas desde el año 2010, con variables por delito, departamento y municipio donde se realizaron las mismas.
Esta versión del sistema de información va a estar disponible en la web con todos los acondicionamientos técnicos y tecnológicos en el mes de diciembre. En este mismo portal será posible consultar las bases de datos de la DIJIN que contienen datos brutos de delitos cometidos en el país y también contará con acceso a los tableros de control del INPEC que integran georreferenciación del sistema penitenciario y carcelario.
A su vez, esta Cartera ya realizó el levantamiento de las necesidades de información que son necesarias integrar en el sistema de información de la política criminal. A partir de estas necesidades, el Ministerio de Justicia y del Derecho va a entregar en el mes de diciembre un plan que detalle las fases que serán ejecutadas para ir robusteciendo ese sistema de información que se centraliza, de nuevo, en el Sistema de Estadísticas en Justicia. Vale la pena señalar que las fases que se estructuren para consolidar el sistema de información tendrán como productos, no avances en procesos técnicos que no representen mayor información a la ciudadanía, sino que justamente, al poner en el centro del sistema de información al ciudadano, cada fase que se ejecute tendrá como resultado nueva información disponible para consulta.
</t>
  </si>
  <si>
    <t xml:space="preserve">*El Sistema de Estadísticas en Justicia ya está disponible en una de sus primeras versiones en el portal web www.politicacriminal.gov.co
</t>
  </si>
  <si>
    <t xml:space="preserve">Para la estructuración del sistema de información se va a aprovechar la capacidad instalada y tecnológica de las distintas entidades que ya cuentan con sistemas de información y bases de datos sobre asuntos de la política criminal y penitenciaria. </t>
  </si>
  <si>
    <t>Fuente:
1.Página www.politicacriminal.gov.co
2. Página de pruebas sistema http://186.155.29.93:81
Ubicación:  
1. Página www.politicacriminal.gov.co y 2.  Página de pruebas sistema http://186.155.29.93:81</t>
  </si>
  <si>
    <t xml:space="preserve">El Ministerio de Justicia y del Derecho emprendió desde el mes de abril de 2016 la construcción de un estudio detallado del Código Penal en relación con la evolución que han presentado las sanciones que allí se prevén para las conductas definidas como delitos, con miras a proporcionar a los encargados de la política criminal del Estado una fuente de conocimiento cierta y lo más completa posible. 
En términos generales, el documento evidencia que la vigencia del Código Penal colombiano ha estado marcada por una perplejidad que no ha pasado desapercibida por los actores de la política criminal en el país. Los delitos y las penas de la legislación se han reformado a una velocidad superior a la que se presentan los cambios sociales, dejando en evidencia que las modificaciones responden a subsecuentes proyectos políticos no articulados ni fundamentados en la evidencia empírica o la necesidad de obtener, a través de la pena, unos específicos en la conducta social. 
Si bien este documento no puede entenderse como un proyecto de ley, sí está llamado a servir de fundamento a una o varias leyes que recuperen las características perdidas del derecho penal, o establezcan aquellas de las que adolecen las leyes nacionales, bajo la idea de que, determinada precisamente la entidad de las penas que corresponden a cada delito, la elaboración de las leyes penales resultará más racional y razonada.
El documento que ya se encuentra listo y ha sido socializado con el Comité Técnico del Consejo Superior de Política Criminal. A su vez, este documento está compuesto por dos anexos. El primero es una base de datos sobre la evolución de los delitos y penas vigentes, que permite el comportamiento y la calidad de las reformas a la legislación penal. El segundo es una matriz de leyes modificatorias en materia penal que permite detectar todos los antecedentes legislativos de cada una de las reformas.
Hacia adelante, el documento será socializado en el Consejo Superior de Político Criminal y con demás actores de la política criminal, en especial, los jueces, los magistrados y los académicos interesados en el tema. 
</t>
  </si>
  <si>
    <t xml:space="preserve">Hacia adelante, el documento será socializado en el Consejo Superior de Política Criminal y con demás actores de la política criminal, en especial, los jueces, los magistrados y los académicos interesados en el tema. </t>
  </si>
  <si>
    <t>Documentos:
1.  Base de datos sobre la evolución de los delitos y penas vigentes, que permite el comportamiento y la calidad de las reformas a la legislación penal. 
2. Matriz de leyes modificatorias en materia penal que permite detectar todos los antecedentes legislativos de cada una de las reformas.
3. PPT yDocumento de proporcionalidad de las penas.
Ubicación: Reposa en el archivo de la Sentencia T-762 de la Dirección de Política Criminal. 
Ruta: Sesión Daniela María Vargas Caipa//Mis Documentos//Cumplimiento T762//Instrumento//CORTE DE SEPTIEMBRE 2016//Soportes// MJD SOPORTE 1 ORDEN 22.11 - Base de datos
Ruta: Sesión Daniela María Vargas Caipa//Mis Documentos//Cumplimiento T762//Instrumento//CORTE DE SEPTIEMBRE 2016//Soportes//MJD SOPORTE 2 ORDEN 22.11 - Matriz de leyes modificatorias
Sesión Daniela María Vargas Caipa//Mis Documentos//Cumplimiento T762//Instrumento//CORTE DE SEPTIEMBRE 2016//Soportes//MJD SOPORTE 3 ORDEN 22.11 - PPT proporcionalidad, 2016 Ministro Londoño
Ruta: Sesión Daniela María Vargas Caipa//Mis Documentos//Cumplimiento T762//Instrumento//CORTE DE SEPTIEMBRE 2016//Soportes//MJD SOPORTE 2 ORDEN 22.11 - Documento proporcionalidad de las penas</t>
  </si>
  <si>
    <t>Esta acción está prevista para iniciar el 1 de enero de 2017</t>
  </si>
  <si>
    <t xml:space="preserve">El Ministerio de Justicia y del Derecho viene impulsando la creación del Comité de Información de política criminal desde el Consejo Superior de Política Criminal. Esta Cartera ha entendido que el esfuerzo de construcción de un sistema de información que consolide toda la información sobre la política criminal implica la sumatoria de esfuerzos institucionales para compartir datos, realizar desarrollos tecnológicos de los sistemas de información de cada entidad, generar la interoperabilidad de los sistemas de información, entre otros. 
De esta forma, y en tanto el CSPC es el escenario en el que confluyen los actores de esta política, esta Cartera ha elaborado una propuesta de Acuerdo (para aprobación del CSPC) para la creación de un Comité de Información desde el Consejo. En términos generales, este Comité estará encargado de fijar los lineamientos de interoperabilidad y flujo de información entre los sistemas de información de las entidades parte del CSPC, generará estrategias de armonización de las distintas iniciativas de las instituciones orientadas a generar y sistematizar nueva información de la política, abrirá los escenarios necesarios para el intercambio de la información entre entidades y, en general, será la instancia técnica encargada de la consolidación del sistema de información sobre la política criminal.
Cabe aclarar que, además de tener asiento en este Comité los delegados de las entidades parte del CSPC, también participarán otras entidades que se consideren esenciales para el adecuado funcionamiento del Comité.
En la última reunión del Consejo Superior de Política Criminal realizada el pasado 15 de septiembre se tenía como punto 3 la discusión la arpobación del Acuerdo que crea este Comité y acoge el Observatorio de Política Criminal como la herramienta técnica que liderará el mismo, sin embargo la agenda no se agotó y por tal razón el acuerdo será sometido a aprobación en la próxima sesión del Consejo Superior de Política Criminal, a realizarse en el mes de octubre de 2016.
</t>
  </si>
  <si>
    <t>En la última reunión del Consejo Superior de Política Criminal realizada el pasado 15 de septiembre se tenía como punto 3 la discusión la arpobación del Acuerdo que crea este Comité y acoge el Observatorio de Política Criminal como la herramienta técnica que liderará el mismo, sin embargo la agenda no se agotó y por tal razón el acuerdo será sometido a aprobación en la próxima sesión del Consejo Superior de Política Criminal, a realizarse en el mes de octubre de 2016.</t>
  </si>
  <si>
    <t>Esta acción está en un 20% de cumplimiento porque consideramos que  requiere dos sub-acciones. Primero, la construcción del borrador de Acuerdo y presentarlo al CSPC, sub-acción que valoramos en un 20%. Segundo, la aprobación del mismo por parte del CSPC, que consideramos representa el 80% de la acción.</t>
  </si>
  <si>
    <t>Documentos: Propuesta de Acuerdo del CSPC para la creación del Comité de Información de Política Criminal y el Obersavortio de Política Criminal. 
Ubicación: Reposa en el archivo de la Sentencia T-762 de la Dirección de Política Criminal. 
Ruta: Sesión Daniela María Vargas Caipa//Mis Documentos//Cumplimiento T762//Instrumento//CORTE DE SEPTIEMBRE 2016//Soportes// MJD SOPORTE ORDEN 22.12 - ACUERDOCSPCCOMITÉDEINFORMACIÓN</t>
  </si>
  <si>
    <t xml:space="preserve">En la propuesta de Acuerdo que construyó el Ministerio de Justicia y del Derecho en el que se crea el Comité de Información de política criminal, también se propone acoger al Observatorio de Política Criminal como la herramienta técnica encargada de construir los insumos técnicos que soporten la toma de decisiones en materia de política criminal. En ese sentido, el Observatorio tiene su función principal en el análisis y procesamiento de información en materia de política criminal. Asimismo, el Observatorio será el encargado de liderar el Comité de Información del CSPC.
El Observatorio hará parte de la secretaría técnica del CSPC, esto es, de la Dirección de Política Criminal y Penitenciaria del Ministerio de Justicia y del Derecho. 
Cabe mencionar, que el Observatorio de Política Criminal es una apuesta del Plan Nacional de Desarrollo y está desde 2014 trabajando desde el Ministerio  en la generación de insumos y levantamiento de evidencia empírica para la toma de decisiones en materia criminal. Sin embargo, este Acuerdo lo que permitirá es la consolidación del Observatorio, dándole la tarea de liderar el Comité de Información del CSPC.
Este Acuerdo, al ser el mismo en el que se crea el Comité de Información del CSPC, será sometido para aprobación del Consejo también en el mes de octubre de 2016, dado que no pudo ser aprobado en el mes de septiembre porque no se agotó la agenda programada que incluía este asunto.
</t>
  </si>
  <si>
    <t>Este Acuerdo, al ser el mismo en el que se crea el Comité de Información del CSPC, será sometido para aprobación del Consejo también en el mes de octubre de 2016, dado que no pudo ser aprobado en el mes de septiembre porque no se agotó la agenda programada que incluía este asunto.</t>
  </si>
  <si>
    <t>Su realización está prevista para 2017</t>
  </si>
  <si>
    <t xml:space="preserve">La Corte Constitucional ordenó al Ministerio de Justicia y del Derecho, la Defensoría del Pueblo y al Consejo Superior de la Judicatura la conformación de un cronograma para realizar brigadas jurídicas en todas las cárceles del país.
Para abordar esta orden, estas tres entidades han realizado 6 reuniones interinstitucionales en las siguientes fechas: 21 de abril de 2016 (en donde asistieron Ministerio de Justicia, Defensoría del Pueblo, INPEC y el Consejo Superior de la Judicatura); 29 de junio de 2016  (que contó con la participación de Defensoría del Pueblo, INPEC, Ministerio de Justicia y 20 Universidades); 7 de julio de 2016 (en donde estuvieron Defensoría del Pueblo y el Ministerio de Justicia; 15 de julio de 2016 (Defensoría del Pueblo, INPEC y Ministerio de Justicia); 25 de julio de 2016 (en donde estuvieron presentes el Ministerio de Justicia, INPEC y Defensoría del Pueblo); y el 3 de agosto de 2016 (En donde se reunieron Ministerio de Justicia, Consejo Superior de la Judicatura y representantes de los jueces de ejecución de penas, medidas de seguridad y garantía).
A partir de estas reuniones, hemos entendido que se deben organizar dos estrategias: (i) vincular a estudiantes de Derecho para que sumen sus esfuerzos para aumentar la capacidad operativa de las oficinas jurídicas; y (ii) organizar el cronograma de brigadas jurídicas.
(i) Fortalecimiento de las oficinas jurídicas
Un requisito indispensable para la aplicación de subrogados penales consiste en el fortalecimiento de las oficinas jurídicas de los establecimientos penitenciarios y carcelarios. En la medida en que estas oficinas tengan actualizada la situación jurídica de las personas privadas de la libertad condenadas, el trámite de las solicitudes de subrogados penales debe ser un proceso que no debería sufrir contratiempos o traumatismos. 
Para fortalecer las oficinas jurídicas se han buscado dos alternativas que involucran estudiantes de facultades de Derecho. En primer lugar, se buscó a través de los consultorios jurídicos realizar brigadas estudiantiles para apoyar las oficinas jurídicas, particularmente, actualizando las cartillas biográficas de cada recluso. Las universidades con las que esta Cartera sostuvo esta reunión son: Universidad de los Libertadores; Universidad Uniciencia; Universidad Manuela Beltrán; Escuela Militar de Cadetes; Corporación Universitaria Republicana; Universidad Agraria de Colombia; Universidad San Buenaventura; Universidad Católica de Colombia; Universidad Nacional de Colombia; Universidad del Bosque; Universidad Sergio Arboleda; Universidad Santo Tomas; Universidad INCA de Colombia; Universidad de la Sabana; Universidad Antonio Nariño; Universidad Libre; Universidad Gran Colombia; Universidad Javeriana; Universidad de los Andes; Universidad UDCA. 
No obstante, se presentó un inconveniente con respecto a la ARL de los estudiantes. De acuerdo con el Decreto 055 de 2015, los estudiantes que realicen cualquier tipo de actividad en instituciones públicas requieren estar afiliados a ARL. En el caso de las cárceles, la ARL debe ser de nivel 5 atendiendo niveles de seguridad. Las universidades han manifestado su interés en participar, pero a condición de que el INPEC cubra el pago de la ARL. Infortunadamente, al ser una actividad ocasional, que en ningún caso tendría una duración siquiera de una semana, el costo de la ARL resulta no solo desproporcionado, sino que puede incluso ser considerada un detrimento de recursos públicos. Por esta razón, esta alternativa, al menos por ahora, no resulta viable.
Para contrarrestar esta dificultad, la segunda alternativa que está explorando actualmente el Ministerio de Justicia y del Derecho es fomentar la judicatura de estudiantes de Derecho en las cárceles del país. En este caso, como los estudiantes van a estar todo el tiempo de su judicatura trabajando en las cárceles, se justifica el pago de la ARL. Para el efecto, entonces, esta Cartera actualmente trabaja en una estrategia de comunicaciones para llevar a las facultades de Derecho una campaña para que muchos estudiantes desarrollen su judicatura en las oficinas jurídicas de las cárceles del país. Esta estrategia facilitará los trámites de solicitudes de subrogados penales. Justamente, parte del proceso de construcción de esta estrategia ha implicado construir el producto de la judicatura en cárceles, porque nos dimos cuenta que no existía información clara o precisa que indicara cómo poder llevarla a cabo.
De este modo, el Ministerio de Justicia y del Derecho ya construyó la campaña titulada “Judicatura en Establecimientos Carcelarios #ElLlamado”. Para la misma, se habilitó un espacio virtual (http://www.politicacriminal.gov.co/el-llamado) en el que los estudiantes de derecho y la ciudadanía en general pueden encontrar un video de sensibilización sobre la opción de realizar la judicatura en una cárcel y encuentran los pasos que deben correr para hacer su judicatura en uno de estos lugares. Igualmente, ya tenemos material promocional virtual de la judicatura en las cárceles y buscaremos abrir espacios con las facultades de derecho para que estas iniciativas lleguen a los destinatarios finales. 
(ii) Cronograma de brigadas jurídicas
Ahora bien, frente a la definición de un cronograma de brigadas jurídicas, cabe precisar que, en tanto esta orden es compartida por esta Cartera, por la Defensoría del Pueblo y por el Consejo Superior de la Judicatura, en reuniones ya adelantadas organizamos la articulación interinstitucional para satisfacer el mandato de la Corte Constitucional.
De esta forma, establecimos como responsable del cronograma de las brigadas jurídicas a la Defensoría del Pueblo, toda vez que esta entidad es responsable directo de la ejecución en terreno de las brigadas a través de los defensores públicos y, de esta forma, son conocedores de su capacidad institucional para adelantar este trabajo. A su vez, el Consejo Superior de la Judicatura es responsable de reportar las solicitudes de privados de la libertad que resulten exitosas. Por su parte, el Ministerio de Justicia y del Derecho tiene a su cargo el apoyo a la Defensoría del Pueblo en la organización de la información que reporten los defensores públicos en terreno. Esta función permite consolidar los resultados de las brigadas jurídicas. 
En estos momentos, la Defensoría del Pueblo nos reportó que ya han desarrollado un total de 16 brigadas jurídicas, particularmente, en los 16 centros penitenciarios y carcelarios que fueron objeto de la sentencia T-726 de 2015. Igualmente, nos señaló que están trabajando en la definición del cronograma para atender las brigadas en todo el país. Al respecto, la Defensoría del Pueblo nos informó que establecer un cronograma tan amplio (para los 136 establecimientos penitenciarios y carcelarios del país) no es del todo provechoso, toda vez que en el desarrollo de las primeras 16 brigadas tuvieron varios contratiempos logísticos y operativos que imposibilitan cumplir con el cronograma propuesto. En todo caso, se comprometieron a remitirnos un borrador de cronograma cuando lo tengan listo. 
Con esta información, esta Cartera estará al tanto de la ejecución del cronograma que se defina para aportar desde su rol en el correcto desarrollo y recolección de información de las brigadas jurídicas.
</t>
  </si>
  <si>
    <t>La Defensoría del Pueblo nos informó que establecer un cronograma tan amplio (para los 136 establecimientos penitenciarios y carcelarios del país) no es del todo provechoso, toda vez que en el desarrollo de las primeras 16 brigadas tuvieron varios contratiempos logísticos y operativos que imposibilitan cumplir con el cronograma propuesto.</t>
  </si>
  <si>
    <t>Esta orden implica la coordinación interinstitucional de esta Cartera con el Consejo Superior de la Judicatura y la Defensoría del Pueblo. Cada una de estas entidades tiene tareas asignadas específicas de acuerdo a su misionalidad. Desde esta perspectiva, esta Cartera ha realizado las tareas que se le han establecido pero para el cumplimiento de la orden depende en gran parte de que las otras entidades de igual forma adelanten las funciones asignadas.</t>
  </si>
  <si>
    <t>Documentos: 1. Actas de reunión interinstitucional; 2.  Oficio de solicitud del Cronograma a la Defensoría del Pueblo.
Ubicación: Reposan en el archivo de la Sentencia T-762 de la Dirección de Política Criminal. 
Ruta: Sesión Daniela María Vargas Caipa//Mis Documentos//Cumplimiento T762//Instrumento//CORTE DE SEPTIEMBRE 2016//Soportes//MJD SOPORTE ORDEN 2214 Y 2215 - soporte brigadas juridicas Sentencia T762 (1)</t>
  </si>
  <si>
    <t xml:space="preserve">Como parte de los compromisos de articulación alcanzados entre el Ministerio de Justicia y del Derecho, la Defensoría del Pueblo y el Consejo Superior de la Judicatura para dar respuesta a las brigadas jurídicas, el ente de control se comprometió a organizarlas y ejecutarlas, en razón a su misionalidad institucional. De acuerdo con la información recibida en distintas mesas de trabajo, la Defensoría del Pueblo reportó que las 16 brigadas jurídicas en los establecimientos penitenciarios y carcelarios conminados en la sentencia T-762 de 2015 ya fueron realizadas.
No obstante, el Ministerio de Justicia y del Derecho desconoce los informes de estas brigadas. La información de los resultados de las 16 brigadas jurídicas ya fue solicitada a la Defensoría del Pueblo. Con estos resultados, el Ministerio de Justicia y del Derecho desprenderá su trabajo de analizar la información y organizarla, en lo posible, estadísticamente.
</t>
  </si>
  <si>
    <t xml:space="preserve">Defensoría del Pueblo reportó que las 16 brigadas jurídicas en los establecimientos penitenciarios y carcelarios conminados en la sentencia T-762 de 2015 ya fueron realizadas.
No obstante, el Ministerio de Justicia y del Derecho desconoce los informes de estas brigadas. La información de los resultados de las 16 brigadas jurídicas ha sido varias veces solicitada a la Defensoría del Pueblo. </t>
  </si>
  <si>
    <t>El avance porcentual de esta orden es del 20 por ciento ya que consideramos 4 subacciones para el cumplimiento de esta así: 1. Propuesta de ruta para realizar las brigadas jurídicas en los 16 establecimientos nombrados en la Sentencia T -762 (20%); 2.  Documentos de soporte de las brigadas realizadas por la Defensoría del Pueblo con apoyo del Ministerio de Justicia (50%); 3.Oficio de solicitud de información de ejecución de brigadas jurídicas (5%); 4.Consolidado de primeros resultados de las brigadas jurídicas (25%). De esta forma, como no se nos ha remitido el soporte de la realización de las 16 brigadas jurídicas (pese a que la Defensoría del Pueblo informó que ya fueron realizadas) no podemos contar aún esta actividad como ya realizada.</t>
  </si>
  <si>
    <t>Documentos: 1. Actas de reunión interinstitucional; 2. cuadro cronograma 16 eron; 3.  Oficio de solicitud de la información de los resultados de las brigadas jurídicas de los 16 establecimientos de la sentencia.
Ubicación: Reposan en el archivo de la Sentencia T-762 de la Dirección de Política Criminal. 
Ruta: 1. Sesión Daniela María Vargas Caipa//Mis Documentos//Cumplimiento T762//Instrumento//CORTE DE SEPTIEMBRE 2016//Soportes//MJD SOPORTE ORDEN 2214 Y 2215 - soporte brigadas juridicas Sentencia T762 (1)
2. Sesión Daniela María Vargas Caipa//Mis Documentos//Cumplimiento T762//Instrumento//CORTE DE SEPTIEMBRE 2016//Soportes//MJD SOPORTE 2 DP ORDEN 22.14 - CUADRO CRONOGRAMA 16 ERON
3. Sesión Daniela María Vargas Caipa//Mis Documentos//Cumplimiento T762//Instrumento//CORTE DE SEPTIEMBRE 2016//Soportes//MJD SOPORTE 3 DP ORDEN 22.14 - OFI16-0021401</t>
  </si>
  <si>
    <t>A partir de la articulación entre Ministerio de Justicia y del Derecho, Defensoría del Pueblo y Consejo Superior de la Judicatura, se solicitó a la Defensoría que a partir de la realización de las 16 primeras brigadas jurídicas sean los propios defensores públicos los que determinen cuáles son las necesidades de información que deben integrarse al sistema de información del INPEC. Con esto, el Ministerio de Justicia y del Derecho va a construir un documento para ser remitido al Comité de Información de Política Criminal y al INPEC, pues el desarrollo de nuevos campos de información debiera realizarse desde el sistema de información del INPEC. Esta Cartera ya solicitó a la Defensoría del Pueblo esta información, pero la misma no ha sido remitida aún.</t>
  </si>
  <si>
    <t>Como la Defensoría del Pueblo no ha remitido la información sobre las brigadas realizadas, para esta Cartera no es posible avanzar en las otras subacciones que hacen parte del cumpliiento de esta acción, estas son: Realizar la consolidación de las necesidades de información, acción y gestión que implican las brigadas jurídicas, para implementarlas en el sistema de información (50%); Enviar el consolidado de información al Comité de Información de Política Criminal para que este la incluya  en SISIPEC WEB (25%)</t>
  </si>
  <si>
    <t>Documentos: 1. Actas de reunión interinstitucional; 2.  Oficio de solicitud de la información de los resultados de las brigadas jurídicas de los 16 establecimientos de la sentencia.
Ubicación: Reposan en el archivo de la Sentencia T-762 de la Dirección de Política Criminal. 
Ruta: 1. Sesión Daniela María Vargas Caipa//Mis Documentos//Cumplimiento T762//Instrumento//CORTE DE SEPTIEMBRE 2016//Soportes//MJD SOPORTE ORDEN 2214 Y 2215 - soporte brigadas juridicas Sentencia T762 (1)
2.  Sesión Daniela María Vargas Caipa//Mis Documentos//Cumplimiento T762//Instrumento//CORTE DE SEPTIEMBRE 2016//Soportes//MJD SOPORTE 3 DP ORDEN 22.14 - OFI16-0021401</t>
  </si>
  <si>
    <t xml:space="preserve">Desde el mes de mayo de 2016, los líderes del Comité Interdisciplinario, esto es, la Defensoría del Pueblo y el Ministerio de Justicia y del Derecho, solicitaron a algunas entidades la relación de estándares disponibles sobre infraestructura carcelaria. Ese primer ejercicio permitió reunir algunos documentos sobre construcción de establecimientos carcelarios, mediciones y estándares sobre algunas áreas de las cárceles, entre otros. Pero, en particular, el documento central en materia de estándares de infraestructura que se recogió fue el borrador del capítulo de alojamiento del Manual de Infraestructura que está en elaboración por parte de la USPEC. 
Estos estudios y documentos fueron remitidos a las siguientes entidades como preparación para la reunión de revisión de estos estándares: el INPEC, la USPEC, el DNP y el Comité Internacional de la Cruz Roja. También participaron delegados de la Cárcel Modelo de Bogotá.
La sesión sobre la definición de estándares en materia de infraestructura y, particularmente, sobre alojamiento carcelario se desarrolló el día 22 de septiembre de 2016. En esta reunión se pretendía hacer una revisión de los estándares para su validación o no. Sin embargo, en esta sesión de trabajo se concluyó que no es posible pensar en abstracto dimensiones espaciales de las habitaciones de las cárceles, porque para pensar en la infraestructura carcelaria se requiere a su vez tener en cuenta la gestión del uso de los espacios, esto es, la gestión penitenciaria de los centros de reclusión. 
De hecho, el CICR advirtió que los estándares de infraestructura no son en sí mismos cláusulas inamovibles, explicado esto, por ejemplo, en que una infraestructura diseñada con una finalidad de mediana seguridad carcelaria puede ser usada como de alta seguridad si su uso así se dispone.
Ante esta dificultad presentada, se plantearon dos estrategias. En primer lugar, se diseñó, bajo el liderazgo del CICR y la USPEC, un taller práctico para analizar opciones de gestión penitenciaria en locaciones carcelarias que no cumplen con los estándares de infraestructura fijados por la Corte Constitucional. En el taller se construyeron mínimos críticos en materia de infraestructura para los establecimientos carcelarios de primera generación. Estos mínimos, se acordó, deben estar sujetos a medidas de gestión penitenciaria para una mejor administración y uso de los espacios. Por ejemplo, si bien es cierto que algunas celdas en cárceles de primera generación no cumplen con los estándares definidos por la Corte Constitucional, se podría mitigar esta situación que afecta al interno si se permite que la celda de este esté abierta en las noches y solo se cierre el pasillo donde está ubicada esta celda y otras. 
En segundo lugar, la Defensoría del Pueblo y el Ministerio de Justicia y del Derecho se reunieron para estructurar unos lineamientos para el trabajo del Comité Interdisciplinario. Particularmente, los lineamientos son aspectos de análisis para organizar los diversos espacios de la prisión. Por ejemplo, para definir el uso que ha de darse a unas celdas de mediana seguridad, se debe analizar las características particulares de las personas por recluir. Si se tiene que la persona es de la tercera edad, se debería garantizar, o bien una celda con baño, o en su defecto, que la celda no se cierre para que, en las noches, este interno tenga acceso continuo al baño. O, si la persona tiene un perfil de seguridad de alto nivel, se puede usar la celda de mediana seguridad (habitualmente para dos personas o más), pero dándole un uso de celda individual. A partir de este análisis se construirá un documento de lineamientos para el Comité Interdisciplinario.
</t>
  </si>
  <si>
    <t>No aplica en el periodo</t>
  </si>
  <si>
    <t>La principal dificultad que se ha presentado en la consolidación de los estándares de infraestructura es que la definición de estándares en abstracto en esta materia  riñen con el uso de los espacios que, en concreto, suceden en las cárceles. De acuerdo con lo anterior, se requiere condicionar los estándares a medidas de gestión penitenciaria. Pero adelantar esta tarea implica, en primer lugar, pensar en las variables de las características de la población privada de la libertad (condición étnica, género, situación jurídica, nivel de seguridad del recluso, limitaciones de locomoción de los internos, etc.) y de los propios establecimientos. Por estas razones, se requiere un trabajo técnico que no estaba previsto, lo cual genera que los tiempos para cumplir esta tarea deban ser mayores.</t>
  </si>
  <si>
    <t xml:space="preserve">Esta acción sólo tiene el 10% del cumplimiento ya que en el plan interno para su cumplimiento se tienen cuatro subacciones así: 1. Solicitar a las entidades concernidas con el sistema penitenciario y carcelario la información disponible en sus entidades sobre estándares de infraestructura carcelaria (10%); 2. Definir desde el Comité Interdisciplinario de Normas Técnicas sobre Privación de la Libertad los estándares de infraestructura carcelaria (40%); 3.Levantar, en conjunto con las entidades parte del Comité Interdisciplinario de Normas Técnicas sobre Privación de la Libertad, la línea base de cupos carcelarios del sistema penitenciario y carcelario, teniendo en cuenta los estándares de infraestructura carcelaria (40%);y  4. Solicitar al INPEC la modificación de las bases de datos sobre capacidad de los ERON para actualizarla acorde con la línea base (10%). </t>
  </si>
  <si>
    <t>Documentos: 1. Oficios de solicitud de información en materia de infraestructura; 2. Actas de asistencia de coordinación del Comité Interdisciplinario; Invitación taller de mínimos críticos de infraestructura penitenciaria.
Ubicación: Reposan en el archivo virtual de la Sentencia T-762 de la Dirección de Política Criminal.
Soportes 1 y 2:  Estos soportes los tiene en su poder la Defensoría Delegada para la Política Criminal y Penitenciaria y no pudieron ser remitidos a esta Cartera antes del 30 de septiembre. Se espera para el próximo corte ya contar con esta información en nuestro poder 
3.  Sesión Daniela María Vargas Caipa//Mis Documentos//Cumplimiento T762//Instrumento//CORTE DE SEPTIEMBRE 2016//Soportes//MJD SOPORTE 1 ORDEN 22.20 -  Solicitud de información infraestructura</t>
  </si>
  <si>
    <t xml:space="preserve">En cumplimiento de esta orden el Ministerio de Justicia realizó una matriz con las exigencias e indicadores que la Sentencia T-762/15 estableció en materia de cupos y espacios carcelarios y sobre los cuales el sistema de información del INPEC (SISIPEC) no cuenta con datos de  medición y conteo. 
De este análisis, sobre lo disponible en SISIPEC y los requerimientos de la Corte Constitucional, la Cartera extrajo las necesidades de información que se tienen en materia de infraestructura penitenciaria y carcelaria y elaboró un documento en el que se incluyen entre otras cosas:
1.  Necesidades de información sobre celdas: Espacio celdas (en m2), número de personas, número de camastros, número de camastros en camarote superiores al 1er nivel, espacio en celdas (en m2), número de personas, número de camastros y número de camastros en camarote superiores al 1er nivel, espacio mínimo entre paredes (en metros), espacio mínimo entre suelo y camastro de primer nivel (en centímetros), espacio entre suelo y techo (en metros), ventilación de la celda (área de ventana en m2), espacio entre camastros ubicados en 1er nivel (en metros), espacio entre camastros en camarote (1er nivel a 2do nivel) (en metros), espacio mínimo de camastro – largo (en metros), espacio mínimo de camastro – ancho (en metros).
2. Necesidades de información sobre letrinas: número de letrinas pabellón, número de letrinas en funcionamiento adecuado, número de horas que los internos tienen acceso a agua para letrinas por almacenamiento del líquido, número de litros de agua que almacenan los internos por pabellón para uso de letrinas, número de horas que los internos tienen acceso a agua para letrinas por suministro directo del establecimiento, número de internos pabellón, espacio de cubículos de letrina (en m2), ventilación del cubículo de letrina (área de ventana en m2).
3. Espacio mínimo de reclusión: Comprende todos los espacios donde el interno puede estar, restando espacio de celdas. Es decir, aquí se cuentan espacios de patio, pasillos, espacios de redención, sanidad, entre otros.
Adicionalmente se estableció la necesidad de que exista un plan ocupacional por persona, se registren las horas mensuales de esos planes y el lugar de las actividades allí desarrolladas.
Este documento se envió a la Oficina de Información en Justicia del Ministerio de Justicia, que ejerce la Secretaría Técnica del Subcomité de Información el día 31 de mayo de 2016 y una vez el Consejo Superior de Política Criminal conforme el Comité de Información, este documento les será remitido a esa instancia.
</t>
  </si>
  <si>
    <t>Documentos: 1. Actas de reunión interinstitucional; 2.  Oficio de solicitud de la información de los resultados de las brigadas jurídicas de los 16 establecimientos de la sentencia.
Ubicación: Reposan en el archivo de la Sentencia T-762 de la Dirección de Política Criminal. 
Ruta: 1. Sesión Daniela María Vargas Caipa//Mis Documentos//Cumplimiento T762//Instrumento//CORTE DE SEPTIEMBRE 2016//Soportes//MJD SOPORTE 3 ORDEN 22.20 - acción 2  Información SISIPEC cupos carcelarios</t>
  </si>
  <si>
    <t xml:space="preserve">Para la vigencia 2016 la USPEC está ejecutando el proyecto de inversión denominado “MANTENIMIENTO, MEJORAMIENTO Y CONSERVACIÓN DE LA INFRAESTRUCTURA FÍSICA DEL SISTEMA PENITENCIARIO Y CARCELARIO NACIONAL”, el cual contó con una apropiación inicial de $84.500.000.000, y mediante el cual se atiende todo relacionado a mantenimiento preventivo y correctivo de la infraestructura penitenciaria y carcelaria, así como la operación de las plantas de tratamiento de agua residual y potable, aplicando mantenimiento preventivo y correctivo. 
Este proyecto, termina su ejecución en la vigencia 2016, pues el Departamento Nacional de Planeación sugirió formular un nuevo proyecto para la vigencia 2017, con el fin de dar cumplimiento a  los nuevos parámetros metodológicos establecidos por esa entidad.
Así las cosas, para el 2017 se formuló el proyecto denominado “FORTALECIMIENTO DE LA INFRAESTRUCTURA FÍSICA EN LOS ERON A CARGO DEL INPEC”, a través del cual se tiene previsto atender el mantenimiento preventivo y correctivo de la infraestructura de los establecimientos penitenciarios y carcelarios, así como la operación de las plantas de tratamiento de agua residual y potable.
En el mes de Junio,  la USPEC tomó la decisión de tramitar vigencias futuras para el proyecto de “MANTENIMIENTO, MEJORAMIENTO Y CONSERVACIÓN DE LA INFRAESTRUCTURA FÍSICA DEL SISTEMA PENITENCIARIO Y CARCELARIO NACIONAL” (proyecto que ya estaba en ejecución). Sin embargo, teniendo en cuenta (i) las restricciones técnicas del Sistema Unificado de Inversión y Finanzas Publicas (SUIFP), según las cuales, un trámite de vigencias futuras únicamente pueden ser utilizadas para el proyecto de inversión para el que fueron solicitadas y (ii) que el proyecto de mantenimiento culminaba al terminar el año 2016 (sin tiempo suficiente para su ejecución), se estableció que las vigencias futuras mencionadas deberían tramitarse al proyecto “FORTALECIMIENTO DE LA INFRAESTRUCTURA FÍSICA EN LOS ERON A CARGO DEL INPEC”. Por esta razón, fue necesario primero adelantar un trámite de traslado presupuestal, entre los proyectos de inversión “MANTENIMIENTO, MEJORAMIENTO Y CONSERVACION DE LA INFRAESTRUCTURA FISICA DEL SISTEMA PENITENCIARIO Y CARCELARIO NACIONAL” (cuya vigencia se estaba agotando) y “FORTALECIMIENTO DE LA INFRAESTRUCTURA FÍSICA EN LOS ERON A CARGO DEL INPEC” (recientemente formulado para la vigencia 2017).
Con el fin de dar mayor claridad frente a las gestiones realizadas por parte del Ministerio de Justicia frente al trámite de traslado presupuestal, se debe considerar que el proceso de revisión del proyecto de inversión en el Sistema Unificado de Inversión y Finanzas Públicas (SUIFP) del Departamento Nacional de Planeación,  que se realiza entre la USPEC y el Ministerio de Justicia, funciona de la siguiente manera: Primero un Control de formulación técnico (que realiza la USPEC), segundo un control del Jefe de Planeación de la entidad (que realiza la USPEC), un tercer Control de Viabilidad Técnico (que está a cargo del Ministerio de Justicia), como cuarto la revisión por parte de la cabeza de Sector (que está a cargo del Jefe de Planeación del Ministerio de Justicia) y un quinto Control posterior de Viabilidad Técnico (a cargo del Departamento Nacional de Planeación).
1. Proyecto: “MANTENIMIENTO, MEJORAMIENTO Y CONSERVACION DE LA INFRAESTRUCTURA FISICA DEL SISTEMA PENITENCIARIO Y CARCELARIO NACIONAL”
El trámite a realizarse del proyecto, es un traslado presupuestal para la vigencia 2016, entre los proyectos de “MANTENIMIENTO, MEJORAMIENTO Y CONSERVACION DE LA INFRAESTRUCTURA FISICA DEL SISTEMA PENITENCIARIO Y CARCELARIO NACIONAL”, del cual se retiraron $72.696 millones, para pasarlos al proyecto “FORTALECIMIENTO DE LA INFRAESTRUCTURA FÍSICA EN LOS ERON A CARGO DEL INPEC”.
El Ministerio de Justicia y del Derecho realizó la revisión correspondiente al proyecto de inversión, en lo concerniente a los módulos del BPIN del sistema SUIFP, esto quiere decir que se revisaron respecto a datos básicos, cadena de valor, regionalización, indicadores, beneficiarios, esquema financiero y documentos adjuntos (documento soporte, presupuesto detallado, cronograma de actividades). 
De acuerdo al traslado realizado, la apropiación del primer proyecto “MANTENIMIENTO, MEJORAMIENTO Y CONSERVACION DE LA INFRAESTRUCTURA FISICA DEL SISTEMA PENITENCIARIO Y CARCELARIO NACIONAL” para la vigencia 2016, quedó en $11.803 millones, con los cuales se tiene previsto, de acuerdo a lo informado por la Unidad de Servicios Penitenciarios y Carcelarios, en documento adjunto al SUIFP, lo siguiente: 
“Los recursos se destinan en su mayoría para realizar algunas adiciones presupuestales a contratos del 2015, pago de vigencias expiradas, contratación del personal de apoyo y unos pocos contratos nuevos.  El cumplimiento de la Sentencia T- 762 de la Corte Constitucional se realizará por intermedio del proyecto de “Fortalecimiento de la Infraestructura Física en los ERON a Cargo del INPEC” que es a través del cual se solicitará autorización de cupo para comprometer vigencias futuras ordinarias dentro del rubro de inversión para las vigencias 2017 y 2018”.
2. Proyecto: “FORTALECIMIENTO DE LA INFRAESTRUCTURA FÍSICA EN LOS ERON A CARGO DEL INPEC”
Con respecto al proyecto: “FORTALECIMIENTO DE LA INFRAESTRUCTURA FÍSICA EN LOS ERON A CARGO DEL INPEC”, al que se le adicionaron $72.696 millones de pesos para el 2016 (recursos que venían provenientes del otro proyecto de inversión antes descrito) el Ministerio de Justicia realizó la revisión correspondiente al proyecto de inversión, de nuevo en lo concerniente a los módulos del BPIN del sistema SUIFP, es decir con respecto a datos básicos, cadena de valor, regionalización, indicadores, beneficiarios, esquema financiero y documentos adjuntos (documento soporte, presupuesto detallado, cronograma de actividades), observando que la Unidad de Servicios Penitenciarios y Carcelarios, tiene previsto realizar entre otras adecuaciones:
“Visitas a  los 16 establecimientos señalados en la Sentencia T-762, para efectos de priorizar las acciones a realizar de acuerdo a las condiciones y limitaciones físicas de cada establecimiento y cumplir con lo establecido en la sentencia".
El Ministerio de Justicia consideró las siguientes observaciones, dando concepto favorable al trámite presupuestal, pues considera que el diagnóstico a realizarse de los 16 establecimientos, se constituye en un primer insumo para generar las acciones necesarias  de manera planeada y con información real, con el fin de atender las necesidades de los ERON priorizados en la sentencia T- 762 de 2015.
Frente al requerimiento de traslado presupuestal se realizará el respectivo control técnico de viabilidad (favorable). Sin embargo, si bien se emitirá concepto favorable del trámite de las vigencias futuras, la USPEC se comprometió que en entre enero y febrero de 2017 presentará el plan de trabajo para la ejecución de obras 2016, 2017 y 2018, en el cual se determinen las metas a corto, mediano y largo plazo, mediante el establecimiento de hitos de ejecución que permitan realizar un seguimiento efectivo en la ejecución presupuestal. Es importante que en este plan de trabajo se evidencien claramente las acciones que dan cumplimiento directo a lo establecido en la sentencia T-762 de 2015.
Una vez los proyectos de inversión fueron revisados, se enviaron a través del sistema SUIFP al Departamento Nacional de Planeación, para su revisión y aprobación (De acuerdo al ciclo de roles, explicados en la parte inicial del documento). 
A continuación se relacionan los tiempos de duración del trámite, asociados al proyecto de inversión “Fortalecimiento de la infraestructura física en los ERON a cargo del INPEC”: Este proyecto fue enviado por la USPEC el 28 de junio de 2016 y fue devuelto por el Ministerio de Justicia el 30 de junio, a su vez la USPEC envió una nueva versión el 1 de julio y el Ministerio de Justicia tuvo que devolver el proyecto el 5 de julio, finalmente el proyecto fue remitido por la USPEC el 27 de julio. Actualmente, esta Cartera está a la espera de que USPEC remita nuevamente el proyecto con las correcciones formuladas para rendir el concepto favorable y poder remitirlo a DNP.
</t>
  </si>
  <si>
    <t>Documentos: 1. Ficha proyecto Mantenimiento; 2.  Ficha proyecto fortalecimiento.
Ubicación: Reposan en el archivo virtual de la Sentencia T-762 de la Dirección de Política Criminal. 
Ruta: 1. Sesión Daniela María Vargas Caipa//Mis Documentos//Cumplimiento T762//Instrumento//CORTE DE SEPTIEMBRE 2016//Soportes//MJD SOPORTE ORDENES INFRAESTRUCTURA//Ficha proyecto de fortalecimiento.
Ruta: 1. Sesión Daniela María Vargas Caipa//Mis Documentos//Cumplimiento T762//Instrumento//CORTE DE SEPTIEMBRE 2016//Soportes//MJD SOPORTE ORDENES INFRAESTRUCTURA//Ficha proyecto de mantenimiento.</t>
  </si>
  <si>
    <t xml:space="preserve">El Consejo Directivo del Fondo Nacional de Salud de las Personas Privadas de la Libertad, es un órgano colegiado que se rige por lo establecido en el artículo 105 de la Ley 65 de 1993, y tiene entre sus funciones orientar las políticas generales de administración e inversión de los recursos del Fondo, velando siempre por su seguridad, adecuado manejo y óptimo rendimiento; analizar y recomendar las entidades con las cuales celebrará los contratos para el funcionamiento del Fondo; determinar la destinación de los recursos y el orden de prioridad conforme al cual serán atendidas las prestaciones en materia de salud frente a la disponibilidad financiera del Fondo, de tal manera que se garantice una distribución equitativa de los recursos; entre otras.
En cumplimiento de lo ordenado por la Corte Constitucional en la Sentencia T-762 de 2015 el Ministerio de Justicia ha continuado con el trabajo que desarrolla como miembro del Consejo Directivo del Fondo para emitir las recomendaciones correspondientes, dirigidas a lograr una adecuada prestación del servicio de salud al interior de los establecimientos penitenciarios. Dichas recomendaciones son emitidas a través de Acuerdos.
Es así como el Consejo ha venido sesionando en la generación de la política y las recomendaciones en pro de los derechos humanos de la población privada de la libertad, es decir que ha cumplido con la obligación de emitir los respectivos Acuerdos que contienen los lineamientos, conforme se sustenta en las actas del Consejo y en los propios Acuerdos. Los temas a tratar han sido: 
Acta No.001 del veintiocho (28) de Diciembre de 2015. 
1. Introducción y antecedentes del Fondo Nacional de Salud de las Personas Privadas de la Libertad.
2. Objetivo, Conformación y Funciones del Consejo Directivo. 
3. Presupuesto del Fondo
4. Criterios para la Contratación del Fondo
5. Proposiciones y varios.
Acta No. 002 del  veintidós (22) de Enero de 2016.
1. Recomendación elaboración otro sí al Contrato suscrito entre el CONSORCIO FIDUCIARIO y CAPRECOM EN LIQUIDACIÓN.
2. Recomendación criterios para la Contratación de  Servicios de Salud que nos contrató CAPRECOM EN LIQUIDACIÓN.  
Acta No. 003 del veintinueve (29) de Enero de 2016.
1. Aprobación Proyecto de reglamento interno del Consejo Directivo.
Acta No. 004 del diez (10) de febrero de 2016.
1. Lectura, aprobación y firma de actas.
2. Firma del Acuerdo que adopta el reglamento del Consejo Directivo.
3. Seguimiento a compromisos.
4. Informe de resultados de traslado de internos para atención prioritaria entre el 28 y 30 de enero.
5. Criterios para la contratación de la auditoria  y la supervisión.
6. Exposición del contenido de documentos. (Consolidado de comentarios y propuestas recibidas el lunes 08 de febrero y presentación de documento final)
Manual operativo de administración del patrimonio autónomo.
Reglamento del Comité Fiduciario del patrimonio autónomo
Plan de Acción de Defensa judicial de Fondo
7. Varios (Tutelas relevantes, ruta de atención de solicitudes, infraestructura habilitante para la prestación intramural).
Acta No. 005 del veintidós (22) de febrero de 2016.
1. Informe de avance de la contratación de prestación de servicios de salud a nivel intramural y extramural.
2. Varios
Acta No. 006 del veinticuatro (24) de febrero de 2016.
1. Verificación del quórum. 
2. Aprobación del orden del día
3. Aprobación y firma de las Actas Nos. 004 y 005 de 2016.
4. Informe y seguimiento a compromisos.
5. Informe de ejecución  del Consorcio Fondo de Atención en Salud PPL 2015, en los siguientes aspectos:
a) Ejecución  financiera del Patrimonio Autónomo  y régimen de inversiones.
b) Supervisión de CAPRECOM EICE en Liquidación.
c) Informe de avance y cronograma de contratación. 
6. Aprobación de ampliación de los contratos suscritos por el Consorcio.
7. Presentación y aprobación de criterios para la selección y contratación de oferentes más favorables para la prestación y suministro de los siguientes bienes y servicios:
- Medicamentos.
- Laboratorio Clínico
- Auditoria
- Supervisión.
8. Presentación introductoria de lineamientos generales del Consejo Directivo del Fondo.
9. Proposición y Varios.
Acta No 007 del once (11) de marzo de 2016.
1. Verificación del Quórum 
2. Aprobación del orden del día
3. Aprobación y firma de las actas anteriores.
4. Informe de seguimiento de Compromisos.
5. Informe Consorcio Fondo de Atención en Salud PPL 2015
a. Presentación nuevo Gerente de la Unidad Operativa.
b. Conciliación informe de avance contratación intramural y extramural.
c. Plan de defensa judicial del Patrimonio.
d. Régimen de Inversiones del Patrimonio Autónomo.
6. Avance recomendaciones Acuerdo No. 003 de 2016.
a. Selección de ofertas más desfavorables.
(i) Laboratorio clínico ambulatorio, (ii) Medicamentos ambulatorios, (iii) insumos y material odontológico, (iv) Auditoria.
b. Avance en proceso de selección 
(i) Prorrogas: OPS intramural, medicamentos urgencia y alto costo, red extramurales, Call center. 
(ii) Nuevas contrataciones: especialidades intramurales, ambulancias medicalizadas, atención enfermedades alto costo y crónico, recolección residuos hospitalario, servicio de asepsia, papelería.
7. Aspectos requeridos para provisión  servicios de salud.
a. Fortalecimiento talento humano regional.
(i) Perfiles complementarios a nivel intramural.
(ii) Perfiles coordinación regional.
b. Polizas para casos de alto costo.
8. Propocisiones y varios.
9. Votaciones a recomendaciones a emitir.
Acta No 008 del once (11) de marzo de 2016.
1. Verificación del quórum. 
2. Aprobación del orden del día.
3. Aprobación y firma de las actas anteriores. 
4. Informe de seguimiento a compromisos. 
5. Informe Consorcio Fondo de Atención en Salud PPL 2015 
a. Provisión de medicamentos de baja, mediana y alta complejidad   
b. Contratación y pago de OPS (CAPRECOM, Consorcio, Prórrogas)
c. Formalización contratación Red extramural
d. Atención de eventos represados (CAPRECOM) y priorizados (Defensoría del Pueblo)
e. Autorizaciones y trámites de referencia y contrarreferencia
f. Gestión de recolección de residuos hospitalarios y laboratorio clínico
g. Documentación de dificultades de EPSIFARMA
6. Avance contratación recomendaciones Acuerdos No. 003 y 004 de 2016. 
 a. Medicamentos
 b. Laboratorio Clínico Ambulatorio
 c. Gestión de Residuos Hospitalarios
 d. Priorización de la formalización de red extramural
 e. Medicamentos e insumos médicos y hospitalarios de urgencia
 f.  Perfiles complementarios Intramurales
 g. Papelería
 h. Insumos y material odontológico
 i.  Especialidades Intramurales
 j.  Ambulancias Medicalizadas
7. Avance gestión presupuestal del Fondo Nacional de Salud a 31 de marzo 
a. Ejecución presupuestal (compromisos)
b. Ejecución contable (obligaciones)
c. Ejecución financiera (pagos)
d. Caso CAPRECOM EICE en liquidación.
e. Apropiación 2016
f. Anteproyecto de presupuesto 2017
8. Retos asociados a la atención y tratamiento de enfermedades de alto costo y crónicas. 
9. Proposiciones y Varios.
10. Votación sobre recomendaciones a emitir.
Acta No 009 del tres  (3) de mayo de 2016.
1. Verificación del quórum. 
2. Aprobación del orden del día.
3. Informe de seguimiento a compromisos
4. Solicitud de incremento de Comisión Fiduciaria para contratar Auditoría de Cuentas Médicas 
5. Proposiciones y Varios.
6. Votación sobre recomendaciones a emitir. 
Acta No 010 del seis  (6) de mayo de 2016.
1. Verificación del quórum. 
2. Aprobación del orden del día.
3. Solicitud de incremento de Comisión Fiduciaria para contratar Auditoría de Cuentas Médicas 
4. Votación sobre recomendaciones a emitir. 
Acta No 011 del seis  (6) de mayo de 2016.
1. Verificación del quórum. 
2. Aprobación del orden del día.
3. Aprobación modificación Acuerdo N° 006
4. Votación sobre recomendaciones a emitir. 
Acta No 012 del primero (1) de junio de 2016.
1. Verificación del quórum
2. Aprobación del orden del día
3. Contratación Atención Integral VIH
4. Contratación Laboratorio Clínico
5. Prórroga contratos OPS, Red Extramural
6. Adición Comisión Fiduciaria
7. Votación sobre recomendaciones a emitir
Acta No 013 del veintidós (22) de junio de 2016.
1. Verificación del quórum
2. Aprobación del orden del día 
3. Contratación atención integral en salud mental
4. Proposiciones y varios (Modificación Acuerdos 001 y 008)  
5. Votación de recomendaciones a adoptar
Acta No 014 del Treinta (30) de junio de 2016.
1. Verificación del quórum
2. Aprobación del orden del día 
3. Aprobación de actas anteriores.
4. Ejecución presupuestal Fondo Nacional de Salud para la PPL y contrato de fiducia mercantil.
5. Procesos de Contratación (prótesis, órtesis, estructuras de soporte para caminar, prótesis mucosoportadas, ambulancias).
6. Proposiciones y varios (Estudio implementación modelo de salud).
7. Votación de recomendaciones a adoptar.
ACUERDOS:
• ACUERDO 001 DE 2016 (10 de Febrero) Por el cual se expide el Reglamento Interno del Consejo Directivo del Fondo Nacional de Salud de las Personas Privadas de la Libertad. (Reglamento Interno del Consejo)
• ACUERDO 002 DE 2016 (24 de Febrero) Por el cual se determinan las políticas generales de administración e inversión de recursos del Fondo Nacional de Salud de las Personas Privadas de la Libertad. (Determinación de los lineamientos generales de administración e inversión de recursos de Fondo Nacional de Salud de las Personas Privadas de la Libertad)
• ACUERDO 003 DE 2016 (24 de Febrero) Por el cual se emiten recomendaciones para la celebración de contratos para el funcionamiento del Fondo Nacional de Salud de las Personas Privadas de la Libertad.(Recomendaciones Generales) 
• ACUERDO 004 DE 2016 (11 de Marzo) Por el cual se realizan aclaraciones a las recomendaciones emitidas mediante Acuerdos No. 003 y 004 de 2016 del Consejo Directivo del Fondo Nacional de Salud de las Personas Privadas de la Libertad.(Contratación de Servicios de Medicamentos e Insumos y Materiales Médicos y Odontológicos a nivel intramural) 
• ACUERDO 005 DE 2016 (11 de Abril) Por el cual se emiten recomendaciones para la celebración de contratos para el funcionamiento del Fondo Nacional de Salud de las Personas Privadas de la Libertad.(Contratación de Recolección de Residuos Hospitalarios)
• ACUERDO 006 DE 2016 (06 de mayo) Por el cual se emiten recomendaciones para la celebración de contratos para el funcionamiento del Fondo Nacional de Salud de las Personas Privadas de la Libertad (Contratación del apoyo al Consorcio Fondo de Atención en Salud para la PPL)
• ACUERDO 007 DE 2016 (17 de Mayo)  Por el cual se modifican parcialmente las recomendaciones emitidas mediante el Acuerdo No. 003 de 2016 y se deja sin efectos el Acuerdo No. 006 de 2016, del Consejo Directivo del Fondo Nacional de Salud de las Personas Privadas de la Libertad.
• ACUERDO 008 DE 2016 (01 de Junio) Por el cual se emiten recomendaciones para la celebración de contratos para el funcionamiento del Fondo Nacional de Salud de las Personas Privadas de la Libertad. (Contratación de servicios de VIH, y de los Servicios de Laboratorio)
• ACUERDO 0009 DE 2016 (22 de Junio) Por el cual se emiten recomendaciones para la celebración de contratos para el funcionamiento del Fondo Nacional de Salud de las Personas Privadas de la Libertad. (Salud Mental).
• ACUERDO 0010 DE 2016 (30 de Junio) Por el cual se modifican parcialmente las recomendaciones emitidas mediante los Acuerdos No. 001, 002 y 008 de 2016 del Consejo Directivo del Fondo Nacional de Salud de las Personas Privadas de la Libertad y se emiten recomendaciones para la celebración de contratos para el funcionamiento del Fondo.
Como se he evidencia en el Consejo Directivo ha venido sesionando y emitiendo los correspondientes lineamientos y recomendaciones durante el periodo.
</t>
  </si>
  <si>
    <t>Documentos: 1. Actas y acuerdos del Consejo.
Ubicación: Reposan en el archivo virtual de la Sentencia T-762 de la Dirección de Política Criminal. 
Ruta: 1. Sesión Daniela María Vargas Caipa//Mis Documentos//Cumplimiento T762//Instrumento//CORTE DE SEPTIEMBRE 2016//Soportes//MJD SOPORTE ORDEN 22.26// Acta No. 9, Acta No. 10, Acta No. 11, Acta No. 12, Acta No. 13, Acta No. 14, Acuerdo 007, Acuerdo, 008, Acuerdo 009, Acuerdo 010</t>
  </si>
  <si>
    <t xml:space="preserve">En cumplimiento de lo ordenado por la Corte Constitucional en la Sentencia T-762 de 2015 el Ministerio de Justicia ha empezado a adecuar el dominio web www.politicacriminal.gov.co para satisfacer los tres requerimientos de la Corte: (i) centralizar toda la información relativa a la política criminal y penitenciaria, (ii) ser el espacio para el seguimiento del estado de cosas inconstitucional en materia penitenciaria y carcelaria y (iii) servir de portal para el sistema de información de política criminal.
Con este objeto la página ha sido rediseñada y organizada de la siguiente manera:
(i) Centralizar toda la información relativa a la política criminal y penitenciaria
El principal eje de coordinación de la política criminal es el Consejo Superior de Política Criminal. De allí que en el espacio del Consejo se hayan dispuesto los conceptos técnicos sobre las iniciativas legislativas que tratan asuntos penales, penitenciarios y, en general, todo lo relacionado con la política criminal.
A su vez, sus instancias técnicas o asesores, esto es, el Observatorio de Política Criminal y la Comisión de Seguimiento a las Condiciones de Reclusión del Sistema Penitenciario y Carcelario tengan allí un lugar. Por esta línea, también se habilitó un espacio para el Sistema Nacional de Coordinación de Responsabilidad Penal para Adolescentes.
Igualmente, y como actividades relacionadas, se ubicó un banner que contiene la cartilla que realizó la Alta Consejería para los Derechos Humanos de la Presidencia de la República sobre el estándar constitucional mínimo que debe tener una política criminal respetuosa de los derechos humanos. 
También se abrió un espacio en el que reposa toda la información necesaria para que las entidades territoriales puedan cumplir con sus obligaciones en el sistema penitenciario y carcelario. Y se habilitó un espacio de noticias referentes al cumplimiento de la sentencia.
Por último, se creó una campaña de comunicaciones denominada “Judicatura en Establecimientos Carcelarios #ElLlamado”. Este espacio se abrió tras encontrar la necesidad de difundir y hacer publicidad a las judicaturas en las cárceles del país.
(ii) Espacio para el seguimiento del estado de cosas inconstitucional en materia penitenciaria y carcelaria
En el portal web se abrió un espacio de seguimiento a la sentencia T-762 de 2015. En esta subpágina se pusieron las sentencias T-388/13 y T-762/15 de la Corte Constitucional; además se agregaron los autos del 2 de Junio de 2016 (Petición servicios de salud Girón), del 5 de Abril de 2016 (Petición sindicatos INPEC-Cárcel de Pedregal), del 13 de junio de 2016 (Informe Acta de Visita al EPAMS Girón Santander), del 6 de julio de 2016 (Unificación de fecha de notificación), del 25 de mayo de 2016 (Juzgados Primera Instancia), del 24 de junio de 2016 (Relación de órdenes y plazos petición de recluso del Pedregal), y del 26 de Abril de 2016 (Petición Internos La Picota).
En este mismo espacio se ubicaron para la consulta de cualquier ciudadano los informes de seguimiento de la Procuraduría General de la Nación, la Resolución Defensoría del Pueblo No. 413 "Por la cual se adoptan instrucciones frente al estado de cosas inconstitucional del Sistema Penitenciario y Carcelario", las circulares de Presidencia en el marco de la coordinación del cumplimiento de la sentencia, así como investigaciones e informes sobre la política criminal y documentos de participación ciudadana. Aquí se seguirán subiendo todos los documentos de articulación interinstitucional que sean expedidos por las entidades. 
En este espacio se subirán los informes periódicos de seguimiento que elaborará el Gobierno Nacional para que toda la ciudadanía pueda observar los avances, retrocesos o estancamientos en las estrategias diseñadas por el Gobierno Nacional para la superación del estado de cosas inconstitucional.
(iii) Sistema de información
Frente a la consolidación de un sistema de información unificado, serio y confiable sobre política criminal, se ha avanzado en el acondicionamiento del espacio del Observatorio de Política Criminal para ubicar allí los enlaces correspondientes para que los usuarios puedan acceder al Sistema de Estadísticas en Justicia, el Sistema único de Información Normativa, el SINEJ, las fichas de la USPEC, el Sistema de Estadísticas de Delitos de la Policía Nacional y los tableros de control intramural, delitos intramural, detención domiciliaria, control de reincidencias, control intramural rangos etarios y tablero de control de extranjeros. El objetivo es fortalecer la iniciativa del Sistema de Estadísticas en Justicia para que hacia adelante pueda contener toda la información relativa a datos, cifras, estadísticas e indicadores en materia de política criminal.
</t>
  </si>
  <si>
    <t>Fuente y ubicación: 
Página web www.politicacriminal.gov.co</t>
  </si>
  <si>
    <t xml:space="preserve">Con respecto al cumplimiento de la orden 22.3 de la sentencia este Ministerio realizó gestiones para coordinar con el Ministerio del Interior la forma de abordar a las entidades territoriales para el cumplimiento de sus obligaciones con el sistema penitenciario y carcelario. Para ello, se realizó una reunión interinstitucional entre el Ministerio del Interior y el Ministerio de Justicia y del Derecho que tuvo como objetivo la coordinación e integración de los entes territoriales involucrados en la orden y así realizar un  proceso de formación  y adecuación como lo ordena la ley 65 de 1993 y sus reformas.
Se propuso que el Ministerio del Interior apoyara el cumplimiento de la orden brindando una asesoría para lograr la articulación con los nuevos mandatarios regionales y locales, ya que para el momento estos estaban iniciando su periodo y era necesario obtener una base de datos que contuviera la información actual de los mandatarios, secretarios de gobierno, con correos, teléfonos y direcciones. Además se sugirió realizar una articulación territorial con una metodología de información sobre la ley y la sentencia.
Adicionalmente, en razón a que el DNP, en apoyo del sector justicia, estaba adelantando  un proyecto tipo de lineamientos de construcción de cárceles para sindicados, se tomó la decisión de que la primera acción de articulación de las entidades territoriales conminadas en la sentencia debía ser el compartir este proyecto tipo con estos entes para que tuviesen claro el panorama de construcción de cárceles a su cargo.
De esta coordinación también se pudo establecer que la mejor forma de iniciar el proceso de articulación Nación-Territorio era realizando unas jornadas de capacitación a los alcaldes, gobernadores y secretarios locales para que pudieran entender el marco jurídico y las posibilidades de participación activa que tienen los municipios y departamentos en el sistema penitenciario y carcelario.
</t>
  </si>
  <si>
    <t xml:space="preserve">Documentos: 1. Acta de reunión interinstitucional; 2.  Bases de datos alcaldes y gobernadores.
Ubicación: Reposan en el archivo virtual de la Sentencia T-762 de la Dirección de Política Criminal. 
Ruta: 1. Sesión Daniela María Vargas Caipa//Mis Documentos//Cumplimiento T762//Instrumento//CORTE DE SEPTIEMBRE 2016//Soportes//MJD SOPORTE 3 ORDEN 23// MJD SOPORTE 1 ORDEN 23 - Acta de reunion 26 (2)_en revisión (1)
 2. Sesión Daniela María Vargas Caipa//Mis Documentos//Cumplimiento T762//Instrumento//CORTE DE SEPTIEMBRE 2016//Soportes//MJD SOPORTE 2 ORDEN 23 - Base Nuevos Gobernadores con foto (1)
3. Sesión Daniela María Vargas Caipa//Mis Documentos//Cumplimiento T762//Instrumento//CORTE DE SEPTIEMBRE 2016//Soportes//MJD SOPORTE 3 ORDEN 23 - BASE DE DATOS ALCALDES ELECTOS  2016-2019 (1)
</t>
  </si>
  <si>
    <t xml:space="preserve">En cumplimiento de lo ordenado por la Corte Constitucional en la Sentencia T-762 de 2015 el Ministerio de Justicia notificó a los entes territoriales conminados por la sentencia T-762 de 2015 sobre la reiteración del estado de cosas inconstitucional en materia penitenciaria y carcelaria y envió las órdenes dictadas por la Corte con relación a la participación de los entes en el sistema penitenciario y carcelario. 
En la mencionada comunicación el Ministerio de Justicia delimitó el alcance de las obligaciones del Gobierno Nacional y los entes territoriales referente al sistema penitenciario y carcelario. 
En la notificación que el Ministerio de Justicia realizó a los entes territoriales conminados por la sentencia T-762 de 2015, se envió adicionalmente una propuesta de Lineamientos para el diseño de cárceles para sindicados con el objetivo de que los entes territoriales se involucren efectivamente al proceso de mejora del sistema penitenciario y carcelario. 
Esta propuesta consiste en un proyecto que brinda insumos técnicos al ente territorial para que diseñe y tramite un proyecto de construcción de una cárcel para sindicados y para que una vez construida la cárcel se haga cargo del mantenimiento de la población allí recluida.
</t>
  </si>
  <si>
    <t>Documentos: 1. Oficios de notificación a entidades.
Ubicación: Reposan en el archivo virtual de la Sentencia T-762 de la Dirección de Política Criminal. 
Ruta: 1. Sesión Daniela María Vargas Caipa//Mis Documentos//Cumplimiento T762//Instrumento//CORTE DE SEPTIEMBRE 2016//Soportes//MJD SOPORTE1ORDEN23ACCION1-documentos escaneadosentesterritoriales</t>
  </si>
  <si>
    <t xml:space="preserve">El Ministerio de Justicia y del Derecho realizó la jornada de capacitación denominada: “El papel de los entes territoriales en el sistema penitenciario y carcelario”.
Esta jornada fue convocada por la Dirección de Política Criminal del Ministerio de Justicia y del Derecho y se realizó el 16 de agosto de 2016 en un horario de 9:00 a.m. a 4:00 p.m. (7 horas) en el auditorio del Ministerio de Justicia y del Derecho.
El objetivo de las jornadas era establecer vínculos y brindar las herramientas necesarias a los entes territoriales conminados por la sentencia para que puedan participar activamente en el sistema penitenciario y carcelario, haciéndose cargo de la población sindicada de sus territorios.
La agenda se compone de 4 ejes temáticos: (i) entendimiento del sistema penitenciario y carcelario y su relación con los entes territoriales; (ii) cómo las entidades territoriales pueden cumplir sus obligaciones con la población sindicada; (iii) salud pública y cárceles; y (iv) construcción de planes de acción de los entes territoriales de cara al sistema penitenciario y carcelario. 
La jornada se organizó de esta manera para que los asistentes pudieran conocer en un primer momento el contexto actual del sistema penitenciario y las problemáticas por las que está pasando, supieran cuál es el sustento normativo de las obligaciones que municipios y departamentos tienen frente al sistema y tuvieran claras las órdenes de la sentencia T-762 de 2015. 
Con posterioridad a este ejercicio contextual, se procedió a brindar la información técnica y de planeación necesarias sobre los requisitos, trámites, costos y alternativas que deben tener en cuenta las entidades territoriales para garantizar su efectiva participación en el sistema.
Para finalizar se dio una sesión dirigida a la proyección de las dos posibles alternativas de participación de los entes territoriales (firma de convenios o construcción de cárceles) en donde a través de una metodología de marco lógico se realizó el ejercicio de diseño y planificación de cada una de las acciones a tomar para cumplir con los objetivos planteados. Este ejercicio le fue entregado a cada uno de los asistentes para que puedan usarlo como base de sus propios planes. 
Adicionalmente, el Ministerio de Justicia les mostró la matriz de seguimiento que llevará la cartera para realizar el acompañamiento y verificación de las acciones y se estableció el 7 de septiembre como fecha máxima para que las entidades remitan las respectivas matrices de marco lógico y seguimiento a la cartera. Igualmente, se les reiteró que la cartera de Justicia ofrecerá el apoyo técnico necesario para que las entidades territoriales puedan diseñar su plan de cumplimiento de la sentencia y se informó que desde el Ministerio se hará un acompañamiento continuo para la implementación y evaluación de los mismos.
Para abarcar esta agenda, el Ministerio de Justicia y del Derecho contó con el acompañamiento en la entrega de las sesiones del Ministerio de Salud y Protección Social, el Ministerio de Hacienda y Crédito Público, el Departamento Nacional de Planeación, el INPEC, la USPEC, e incluso de la Procuraduría General de la Nación, en su rol de vigilancia.
En total participaron 37 personas de los municipios y departamentos de Pereira, Medellín, Bogotá, Cúcuta, Cartago, Palmira, Itagüí, Apartadó, Sincelejo, Villavicencio, Santander, Risaralda, Valle del Cauca y Meta. Los participantes fueron en su mayoría Secretarios de Interior, Gobierno, Salud y Seguridad y asesores de los Despachos de Gobierno. 
Se estableció como compromiso que las entidades territoriales deberán realizar un plan de acción para entregar los 15 días hábiles siguientes al encuentro, es decir el 7 de septiembre. 
 La jornada estuvo acompañada por la Procuraduría General de la Nación y la Contraloría. 
Los resultados fueron los siguientes:
- La Convocatoria fue bien recibida en cuanto a confirmación y compromiso de los entes territoriales para asistir, no obstante algunos de los participantes que habían sido previamente confirmados no se presentaron el día de las jornadas.
- A pesar de que se hicieron presentes representantes de la mayoría de las entidades territoriales (más del 50% de los conminados), varias alcaldías y gobernaciones no asistieron y es necesario realizar con ellos otro tipo de acercamientos para asegurar su participación en el sistema y el desarrollo de unas relaciones de trabajo más estrechas entre la nación y los territorios. 
- La mayoría de participantes fueron personas con capacidad de toma de decisiones, en su  mayoría Secretarios de las distintas administraciones, lo cual es muy productivo para estas capacitaciones ya que los compromisos adquiridos en cuanto a planificación y trabajo coordinado tienen un respaldo de la administración.
- El contenido de la capacitación fue suficiente y solucionó varias dudas de las entidades territoriales frente al sistema y los procedimientos a seguir. Fue importante la representación de las distintas entidades del Gobierno Nacional para solucionar preguntas sectoriales y brindar panoramas más generales sobre los procesos.
- La mayoría de los participantes se mostraron con disposición de cumplir con las órdenes de la sentencia y garantizar una participación de sus municipios y departamentos en el sistema penitenciario y carcelario, sin embargo manifestaron sus preocupaciones frente a los recursos que tengan disponibles para desarrollar los planes de acción.
- Durante la capacitación se abrieron espacios de diálogo importantes en  los cuales las autoridades locales expresaron las acciones que ya han realizado en el marco del cumplimiento de sus obligaciones con el sistema penitenciario y carcelario colombiano, brindaron alternativas de solución y se dialogó sobre los alcances de la legislación en esta materia y sobre las posibles reformas.
- La capacitación resultó ser un buen medio para realizar un acercamiento inicial con las diferentes entidades territoriales y generar lazos entre el Ministerio de Justicia y las diferentes alcaldías y gobernaciones. Sin embargo, se hace necesario realizar un acompañamiento continuo para que el trabajo nación-territorio sea más fluido.
- Las entidades territoriales se comprometieron a enviar en los plazos designados los instrumentos de seguimiento. Cuando esta fecha llegue se revisarán las acciones a seguir (seguimiento a distancia, visitas, segundas capacitaciones o asesorías) de acuerdo a los resultados obtenidos de este primer ejercicio.
A la fecha, solo cuatro entidades territoriales han enviado sus planes de acción. Con ellos haremos el acompañamiento necesario para que puedan ejecutar sus planes de acuerdo a lo allí establecido. A los demás entes territoriales se les volverá a requerir para que envíen sus planes de acción.
</t>
  </si>
  <si>
    <t>Algunas entidades territoriales no se hicieron presentes para las capacitaciones a pesar de las invitaciones que se realizaron vía oficio, correo electrónico y llamada telefónica.</t>
  </si>
  <si>
    <t>Documentos: 1. Oficios de invitación a entidades.
2.Informe de capacitación.
Ubicación: Reposan en el archivo virtual de la Sentencia T-762 de la Dirección de Política Criminal. 
Ruta: 1. Sesión Daniela María Vargas Caipa//Mis Documentos//Cumplimiento T762//Instrumento//CORTE DE SEPTIEMBRE 2016//Soportes//MJD SOPORTE1ORDEN23ACCION2-invitaciones escaneadas
2. Sesión Daniela María Vargas Caipa//Mis Documentos//Cumplimiento T762//Instrumento//CORTE DE SEPTIEMBRE 2016//Soportes//MJD SOPORTE ORDEN 23 ACCION 2 - INFORME - Jornada de capacitación con entidades territoriales (1)</t>
  </si>
  <si>
    <t>Como resultado de las capacitaciones y dado que en la jornada realizada por el Ministerio de Justicia  (i) se hizo una sesión específica para explicar la construcción de un Plan de Acción para la participación de los entes territoriales en el sistema penitenciario y carcelario, y(ii)  se entregó a los asistentes las matrices y soportes para que las entidades territoriales pudieran realizar este ejercicio desde su autonomía, se estableció como compromiso que las entidades territoriales deberían realizar un plan de acción para entregar los 15 días hábiles siguientes al encuentro, es decir el 7 de septiembre de 2016. Esta fecha fue anunciada en el desarrollo de las jornadas de capacitación y adicionalmente se les recordó a todos los entes territoriales conminados por vía de correo electrónico enviado el 1 de septiembre del año en curso.
No obstante, para esa fecha, solo siete entidades territoriales enviaron sus planes de acción (Apartadó, Cartago, Pereira, Meta, Antioquia, Villavicencio e Itaguí). Por esta razón la Cartera tomó la decisión de oficiar a las entidades territoriales que no enviaron el plan el pasado 22 de septiembre recordándoles el compromiso asumido y ampliando el plazo para que envíen el respectivo Plan de Acción de cada municipio o departamento con un nuevo plazo al 30 de septiembre de 2016.
En paralelo, se procedió a hacer la revisión de los siete planes de acción allegados, para establecer la mejor forma de aproximación que permita brindar el apoyo técnico necesario desde esta Cartera. Para esto, se realizó una matriz, de acuerdo al Plan presentado por cada entidad, en la que se analizan las acciones que van a emprender (o ya emprendieron) y se fijan acciones de esta Cartera para impulsar, desde el marco de nuestras competencias, las acciones de estas entidades.
Para las demás entidades territoriales, el día de hoy vence el segundo plazo para enviar su documentación y, al momento de cierre de este informe, no le han sido allegados a esta Cartera los planes de acción de las restantes entidades. En octubre se procederá entonces a iniciar las acciones establecidas para el reporte de este incumplimiento a la Mesa de Seguimiento y la Procuraduría General de la Nación.</t>
  </si>
  <si>
    <t xml:space="preserve">A pesar de realizar diversos requerimientos, algunos entes territoriales siguen sin enviar su respectivo Plan de Acción al Ministerio de Justicia y de hecho sin remitir ningún tipo de comunicación para iniciar un diálogo que permita realizar el acompañamiento y las asesorías técnicas. </t>
  </si>
  <si>
    <t>El acompañamiento y asesoría técnica que se pueda brindar dependen directamente de la disposición que tengan las administraciones de los entes territoriales para iniciar un diálogo con el Ministerio de Justicia. Esta cartera ya ha realizado un ejercicio presencial y a distancia a todos los entes conminados por la sentencia y hay algunos que por ningún medio han dado respuesta lo que dificulta esta labor. Por su parte, reportamos un 40% de cumplimiento de la acción porque dividimos esta acción en dos sub-acciones: la primera es un análisis de los planes de acción recibidos para saber qué tipo de acciones de acompañamiento debemos realizar (40%). En segundo lugar, se  tiene contemplado entre octubre y diciembre la ejecución de las acciones que se definan a partir del análisis del punto anterior (60%).</t>
  </si>
  <si>
    <t>Documentos: Matriz de evaluación de planes de acción.
Ubicación: Reposan en el archivo virtual de la Sentencia T-762 de la Dirección de Política Criminal. 
Ruta: 1. Sesión Daniela María Vargas Caipa//Mis Documentos//Cumplimiento T762//Instrumento//CORTE DE SEPTIEMBRE 2016//Soportes//MJD SOPORTE1ORDEN23ACCION3-MATRIZ PLANES DE ACCIÓN</t>
  </si>
  <si>
    <t>Si bien esta orden aún no está en ejecución de acuerdo al plan de acción, el Ministerio de Justicia y del Derecho ya envió un primer requerimiento a las entidades territoriales que no remitieron oportunamente a esta Cartera el mencionado plan. La mencionada comunicación es del 22 de septiembre de 2016 y en ella se les extendió el plazo a los municipios y departamentos hasta el 30 de septiembre como una oportunidad para que envíen esta documentación. De no ser allegada esta documentación hoy, se procederá a enviar el respectivo reporte al organismo de control.</t>
  </si>
  <si>
    <t xml:space="preserve">Para la vigencia 2016 la USPEC está ejecutando el proyecto de inversión denominado “MANTENIMIENTO, MEJORAMIENTO Y CONSERVACIÓN DE LA INFRAESTRUCTURA FÍSICA DEL SISTEMA PENITENCIARIO Y CARCELARIO NACIONAL”, el cual contó con una apropiación inicial de $84.500.000.000, y mediante el cual se atiende todo relacionado a mantenimiento preventivo y correctivo de la infraestructura penitenciaria y carcelaria, así como la operación de las plantas de tratamiento de agua residual y potable, aplicando mantenimiento preventivo y correctivo. 
Este proyecto, termina su ejecución en la vigencia 2016, pues el Departamento Nacional de Planeación sugirió formular un nuevo proyecto para la vigencia 2017, con el fin de dar cumplimiento a  los nuevos parámetros metodológicos establecidos por esa entidad.
Así las cosas, para el 2017 se formuló el proyecto denominado “FORTALECIMIENTO DE LA INFRAESTRUCTURA FÍSICA EN LOS ERON A CARGO DEL INPEC”, a través del cual se tiene previsto atender el mantenimiento preventivo y correctivo de la infraestructura de los establecimientos penitenciarios y carcelarios, así como la operación de las plantas de tratamiento de agua residual y potable.
En el mes de Junio,  la USPEC tomó la decisión de tramitar vigencias futuras para el proyecto de “MANTENIMIENTO, MEJORAMIENTO Y CONSERVACIÓN DE LA INFRAESTRUCTURA FÍSICA DEL SISTEMA PENITENCIARIO Y CARCELARIO NACIONAL” (proyecto que ya estaba en ejecución). Sin embargo, teniendo en cuenta (i) las restricciones técnicas del Sistema Unificado de Inversión y Finanzas Publicas (SUIFP), según las cuales, un trámite de vigencias futuras únicamente pueden ser utilizadas para el proyecto de inversión para el que fueron solicitadas y (ii) que el proyecto de mantenimiento culminaba al terminar el año 2016 (sin tiempo suficiente para su ejecución), se estableció que las vigencias futuras mencionadas deberían tramitarse al proyecto “FORTALECIMIENTO DE LA INFRAESTRUCTURA FÍSICA EN LOS ERON A CARGO DEL INPEC”. Por esta razón, fue necesario primero adelantar un trámite de traslado presupuestal, entre los proyectos de inversión “MANTENIMIENTO, MEJORAMIENTO Y CONSERVACION DE LA INFRAESTRUCTURA FISICA DEL SISTEMA PENITENCIARIO Y CARCELARIO NACIONAL” (cuya vigencia se estaba agotando) y “FORTALECIMIENTO DE LA INFRAESTRUCTURA FÍSICA EN LOS ERON A CARGO DEL INPEC” (recientemente formulado para la vigencia 2017).
Con el fin de dar mayor claridad frente a las gestiones realizadas por parte del Ministerio de Justicia frente al trámite de traslado presupuestal, se debe considerar que el proceso de revisión del proyecto de inversión en el Sistema Unificado de Inversión y Finanzas Públicas (SUIFP) del Departamento Nacional de Planeación,  que se realiza entre la USPEC y el Ministerio de Justicia, funciona de la siguiente manera: Primero un Control de formulación técnico (que realiza la USPEC), segundo un control del Jefe de Planeación de la entidad (que realiza la USPEC), un tercer Control de Viabilidad Técnico (que está a cargo del Ministerio de Justicia), como cuarto la revisión por parte de la cabeza de Sector (que está a cargo del Jefe de Planeación del Ministerio de Justicia) y un quinto Control posterior de Viabilidad Técnico (a cargo del Departamento Nacional de Planeación).
1. Proyecto: “MANTENIMIENTO, MEJORAMIENTO Y CONSERVACION DE LA INFRAESTRUCTURA FISICA DEL SISTEMA PENITENCIARIO Y CARCELARIO NACIONAL”
El trámite a realizarse del proyecto, es un traslado presupuestal para la vigencia 2016, entre los proyectos de “MANTENIMIENTO, MEJORAMIENTO Y CONSERVACION DE LA INFRAESTRUCTURA FISICA DEL SISTEMA PENITENCIARIO Y CARCELARIO NACIONAL”, del cual se retiraron $72.696 millones, para pasarlos al proyecto “FORTALECIMIENTO DE LA INFRAESTRUCTURA FÍSICA EN LOS ERON A CARGO DEL INPEC”.
El Ministerio de Justicia y del Derecho realizó la revisión correspondiente al proyecto de inversión, en lo concerniente a los módulos del BPIN del sistema SUIFP, esto quiere decir que se revisaron respecto a datos básicos, cadena de valor, regionalización, indicadores, beneficiarios, esquema financiero y documentos adjuntos (documento soporte, presupuesto detallado, cronograma de actividades). 
De acuerdo al traslado realizado, la apropiación del primer proyecto “MANTENIMIENTO, MEJORAMIENTO Y CONSERVACION DE LA INFRAESTRUCTURA FISICA DEL SISTEMA PENITENCIARIO Y CARCELARIO NACIONAL” para la vigencia 2016, quedó en $11.803 millones, con los cuales se tiene previsto, de acuerdo a lo informado por la Unidad de Servicios Penitenciarios y Carcelarios, en documento adjunto al SUIFP, lo siguiente: 
“Los recursos se destinan en su mayoría para realizar algunas adiciones presupuestales a contratos del 2015, pago de vigencias expiradas, contratación del personal de apoyo y unos pocos contratos nuevos.  El cumplimiento de la Sentencia T- 762 de la Corte Constitucional se realizará por intermedio del proyecto de “Fortalecimiento de la Infraestructura Física en los ERON a Cargo del INPEC” que es a través del cual se solicitará autorización de cupo para comprometer vigencias futuras ordinarias dentro del rubro de inversión para las vigencias 2017 y 2018”.
2. Proyecto: “FORTALECIMIENTO DE LA INFRAESTRUCTURA FÍSICA EN LOS ERON A CARGO DEL INPEC”
Con respecto al proyecto: “FORTALECIMIENTO DE LA INFRAESTRUCTURA FÍSICA EN LOS ERON A CARGO DEL INPEC”, al que se le adicionaron $72.696 millones de pesos para el 2016 (recursos que venían provenientes del otro proyecto de inversión antes descrito) el Ministerio de Justicia realizó la revisión correspondiente al proyecto de inversión, de nuevo en lo concerniente a los módulos del BPIN del sistema SUIFP, es decir con respecto a datos básicos, cadena de valor, regionalización, indicadores, beneficiarios, esquema financiero y documentos adjuntos (documento soporte, presupuesto detallado, cronograma de actividades), observando que la Unidad de Servicios Penitenciarios y Carcelarios, tiene previsto realizar entre otras adecuaciones:
“Visitas a  los 16 establecimientos señalados en la Sentencia T-762, para efectos de priorizar las acciones a realizar de acuerdo a las condiciones y limitaciones físicas de cada establecimiento y cumplir con lo establecido en la sentencia".
El Ministerio de Justicia consideró las siguientes observaciones, dando concepto favorable al trámite presupuestal, pues considera que el diagnóstico a realizarse de los 16 establecimientos, se constituye en un primer insumo para generar las acciones necesarias  de manera planeada y con información real, con el fin de atender las necesidades de los ERON priorizados en la sentencia T- 762 de 2015.
Frente al requerimiento de traslado presupuestal se realizará el respectivo control técnico de viabilidad (favorable). Sin embargo, si bien se emitirá concepto favorable del trámite de las vigencias futuras, la USPEC se comprometió que en entre enero y febrero de 2017 presentará el plan de trabajo para la ejecución de obras 2016, 2017 y 2018, en el cual se determinen las metas a corto, mediano y largo plazo, mediante el establecimiento de hitos de ejecución que permitan realizar un seguimiento efectivo en la ejecución presupuestal. Es importante que en este plan de trabajo se evidencien claramente las acciones que dan cumplimiento directo a lo establecido en la sentencia T-762 de 2015.
Una vez los proyectos de inversión fueron revisados, se enviaron a través del sistema SUIFP al Departamento Nacional de Planeación, para su revisión y aprobación (De acuerdo al ciclo de roles, explicados en la parte inicial del documento). 
A continuación se relacionan los tiempos de duración del trámite, asociados al proyecto de inversión “Fortalecimiento de la infraestructura física en los ERON a cargo del INPEC”: Este proyecto fue enviado por la USPEC el 28 de junio de 2016 y fue devuelto por el Ministerio de Justicia el 30 de junio, a su vez la USPEC envió una nueva versión el 1 de julio y el Ministerio de Justicia tuvo que devolver el proyecto el 5 de julio, finalmente el proyecto fue remitido por la USPEC el 27 de julio. Actualmente, esta Cartera está a la espera de que USPEC remita nuevamente el proyecto con las correcciones formuladas para rendir el concepto favorable y poder remitirlo a DNP.
</t>
  </si>
  <si>
    <t xml:space="preserve">
Gestión de los proyectos de ley y actos legislativos para que cumplan el estándar mínimo constitucional </t>
  </si>
  <si>
    <t>proyectos de Ley presentados que no superen e estándar costitucional</t>
  </si>
  <si>
    <t xml:space="preserve"> Actividades de difusión programadas</t>
  </si>
  <si>
    <t>Actividades de seguimiento a la radicación y expedición de la Ley modificatoria de la Ley 1709/2014 requeridas</t>
  </si>
  <si>
    <t>Informes preestablecidos semestralmente</t>
  </si>
  <si>
    <t xml:space="preserve"> 
N° de proyectos</t>
  </si>
  <si>
    <t xml:space="preserve">
N° de proyectos a adecuar con actividades en el  cumplimiento de la Sentencia T 762</t>
  </si>
  <si>
    <t xml:space="preserve"> Gestión de viabilización técnica de proyectos en materia carcelaria </t>
  </si>
  <si>
    <t xml:space="preserve">                                                     
Número de visitas programadas a los proyectos de ampliación que se encuentran en ejecución durante el  año</t>
  </si>
  <si>
    <t xml:space="preserve">Gestión de viabilización técnica de proyectos de refacción y mantenimiento de cupos </t>
  </si>
  <si>
    <t xml:space="preserve">                                                     
Número de  proyectos a revisar de Construcción de obra pública y evaluación de áreas mínimas  </t>
  </si>
  <si>
    <t xml:space="preserve"> Gestión de viabilización técnica de proyectos de infraestructura carcelaria</t>
  </si>
  <si>
    <t>Cantidad de acuerdos del Consejo Directivo con instrucciones para el Consorcio Fondo de Atención en salud PPL 2015</t>
  </si>
  <si>
    <t>Solicitud viables de modificaciones al contrato de fiducia requeridos por el Consorcio Fondo de Atención en Salud PPL 2015</t>
  </si>
  <si>
    <t>Cantidad de Informes de Supervisión que se deben rendir conforme al contrato de fiducia</t>
  </si>
  <si>
    <t xml:space="preserve"> Gestión de acuerdos en el Consejo Directivo del Fondo de Salud</t>
  </si>
  <si>
    <t xml:space="preserve"> solicitudes de acompañamiento técnico presentadas</t>
  </si>
  <si>
    <t xml:space="preserve">                                                     
Número total informes de seguimiento mensual ha presentar a la USPEC en el año </t>
  </si>
  <si>
    <t>trámites presupuestales competencia del DNP  solicitados</t>
  </si>
  <si>
    <t>oficios proyectados emitir</t>
  </si>
  <si>
    <t xml:space="preserve"> Gestión de viabilización técnica de proyectos de infraestructura carcelaria </t>
  </si>
  <si>
    <t xml:space="preserve">
Numero de entregas programadas de kits de aseo a la PPL en el año
</t>
  </si>
  <si>
    <t xml:space="preserve">                                                     
Número total informes de seguimiento bimensual ha presentar a la USPEC en el año </t>
  </si>
  <si>
    <t xml:space="preserve"> sesiones del comité de seguimiento programadas para hacer seguimiento al tema presupuestal </t>
  </si>
  <si>
    <t xml:space="preserve">                                                     
Total de Establecimientos Penitenciarios en el pais</t>
  </si>
  <si>
    <t xml:space="preserve">Informes programados </t>
  </si>
  <si>
    <t>Gestión de los proyectos de ley y actos legislativos cumpliendo el estándar mínimo constitucional</t>
  </si>
  <si>
    <t xml:space="preserve">Proyectos de Ley objetados </t>
  </si>
  <si>
    <t xml:space="preserve">Actividades de difusión realizadas </t>
  </si>
  <si>
    <t>Actividades de seguimiento a la radicación y expedición de la Ley modificatoria de la Ley 1709 2014 realizadas</t>
  </si>
  <si>
    <t>Informes efectivamente elaborados</t>
  </si>
  <si>
    <t xml:space="preserve">N° de cadenas de valor ajustadas 
</t>
  </si>
  <si>
    <t xml:space="preserve">N° de proyectos con actividades adecuadas al cumplimiento de la Sentencia T 762   
</t>
  </si>
  <si>
    <t>Gestión de viabilizaciones técnicas realizadas en el periodo a proyectos en materia carcelaria</t>
  </si>
  <si>
    <t xml:space="preserve">Número de visitas realizadas a los proyectos de ampliación que se encuentran en ejecución durante el período  del informe.   
 </t>
  </si>
  <si>
    <t xml:space="preserve"> Gestión de viabilizaciones técnicas realizadas en el periodo a proyectos de refacción y mantenimiento de cupos </t>
  </si>
  <si>
    <t xml:space="preserve">Número de proyectos revisados de Construcción de obra pública y evaluación de áreas mínimas  
 </t>
  </si>
  <si>
    <t>Gestión de viabilizaciones técnicas realizadas en el periodo a proyectos de infraestructura carcelaria</t>
  </si>
  <si>
    <t>Acuerdos efectivamente aprobados por el Consejo Directivo con instrucciones al Consorcio Fondo de Atención en salud PPL 2015</t>
  </si>
  <si>
    <t>Solicitudes aprobadas mediante otro si al contrato</t>
  </si>
  <si>
    <t>Cantidad de Informes presentados por el Consorcio  fondo de la PPL, para revisión de la USPEC</t>
  </si>
  <si>
    <t>Gestión de acuerdos alcanzados en el Consejo Directivo del Fondo de Salud</t>
  </si>
  <si>
    <t>Acompañamiento técnico en solicitudes</t>
  </si>
  <si>
    <t xml:space="preserve">Número de informes de seguimiento mensual presentados a la USPEC al periodo del informe  
 </t>
  </si>
  <si>
    <t>Trámites presupuestales competencia del DNP realizados</t>
  </si>
  <si>
    <t>Oficios remitidos</t>
  </si>
  <si>
    <t xml:space="preserve">Gestión de viabilizaciones técnicas realizadas en el periodo a proyectos de infraestructura carcelaria </t>
  </si>
  <si>
    <t xml:space="preserve">Numero de entregas realizadas de kits de aseo a la PPL al periodo del informe
</t>
  </si>
  <si>
    <t xml:space="preserve">Número de informes de seguimiento bimensual presentados a la USPEC al periodo del informe  
 </t>
  </si>
  <si>
    <t xml:space="preserve">Sesiones del comité de seguimiento en las que efectivamente se hace seguimiento al tema presupuestal de la sentencia </t>
  </si>
  <si>
    <t xml:space="preserve">Número de Establecimientos Penitenciarios que cuentan con una estrategia aprobada de manejo del tiempo y de los espacios
 </t>
  </si>
  <si>
    <t>Informe elaborado</t>
  </si>
  <si>
    <t>De conformidad con el Decreto 1649 de 2014, no es competencia de la Presidencia de la República. En el marco de sus competencias, la Presidencia de la República contribuirá con la gestión del Ministerio de Justicia y del Derecho, que trabaja en la modificación de la Ley 1709 de 2014, el Código Penitenciario y Carcelario, el Código Penal, Código de Procedimiento Penal y otras disposiciones con la que se pretende, entre otros asusntos, promover un sistema amplio de alternativas al encarcelamiento,  facilitando el acceso de la PPL a los subrogados penales.</t>
  </si>
  <si>
    <t xml:space="preserve">
Crear, desde el Consejo Superior de Política Criminal, el Comité de Información de Política Criminal, encargado de generar los acuerdos interinstitucionales necesarios para el desarrollo del Sistema de Información para la Política Criminal.
</t>
  </si>
  <si>
    <t xml:space="preserve">
Acoger desde el Consejo Superior de Política Criminal, el Observatorio de Política Criminal como herramienta técnica de apoyo para liderar el Comité de Información de Política Criminal.</t>
  </si>
  <si>
    <t xml:space="preserve">Entregar al Comité de Información de Política Criminal un documento que contenga las necesidades de información que se requieren incluir en SISIPEC WEB, a partir de la coordinación con Defensoría, Consejo Superior de la Judicatura y el INPEC </t>
  </si>
  <si>
    <t>Entregar al Comité de Información de Política Criminal las necesidades de información  en materia de cupos carcelarios de acuerdo con la sentencia</t>
  </si>
  <si>
    <t>Bajo el entendido de que no es necesario rehacer la bases de datos sobre capacidad real de los ERON, sino fortalecer la base de datos que existe SISIPEC. La apropuesta de modificación  será revisada en el marco del subcomité de Información y tendrá como insumo el informe de medición elaborado por la USPEC</t>
  </si>
  <si>
    <t>Ajustar cadena de valor de los proyectos de acuerdo a las observaciones realizadas por DNP</t>
  </si>
  <si>
    <t xml:space="preserve"> Brindar el apoyo técnico a las entidades concernidas en el cumplimiento de estas órdenes, según sea solicitado</t>
  </si>
  <si>
    <t>Realizar oportunamente los trámites presupuestales competencia del DNP, que sean requeridos para viabilizar las actividades del Ministerio de Justicia, el INPEC y la USPEC para el cumplimiento de la sentencia.</t>
  </si>
  <si>
    <t>Emitir una comunicación dando alcance a la circular de programación del presupuesto de la vigencia 2017, una vez definidos las cuotas de resupuesto de cada una de las entidades, de acuerdo con la situación fiscal y la disponibilidad presupuestal, con el fin de que las entidades prioricen cada una de las  ordenes dadas en al sentencia T-762 de 2015</t>
  </si>
  <si>
    <t xml:space="preserve">Emitir comunicación solicitando a las entidades que ejecutan el presupuesto del Sistema Nacional Penitenciario y Carcelario que prioricen en el presupuesto de la vigencia 2016 el cumplimiento de las ordenes emitidas en la setencia T-762 de 2015. Asimismo, las entidades deberán informar al epartamento Nacional de Planeación y al Ministerio de Hacienda las acciones y los montos destinados para tal fin. </t>
  </si>
  <si>
    <t>Realizar jornada de capacitación a los entes territoriales conminados en la sentencia, que incluya entendimiento del sistema penitenciario y carcelario, sus obligaciones con el mismo, las formas de participación activa en dicho sistema y la forma como deben construir planes de acción de cumplimiento de sus obligaciones frente al sistema penitenciario y carcelario.</t>
  </si>
  <si>
    <t>Coordinar el acompañamiento y asesorías técnicas que el Ministerio de Justicia y del Derecho, el INPEC o la USPEC deben brindar a las entidades territoriales para que estas, desde su autonomía administrativa, puedan cumplir con sus obligaciones frente al sistema penitenciario y carcelario.</t>
  </si>
  <si>
    <t>(En caso que algunas entidades territoriales no envíen los planes de acción al Ministerio de Justicia y del Derecho). Continuar requiriendo el cumplimiento de las obligaciones frente al sistema penitenciario y carcelario por parte de las entidades territoriales conminadas en la sentencia que (i) no participen de la estrategia del Ministerio de Justicia y del Derecho o que (ii) en algún momento desistan del cumplimiento del plan de acción remitido a esta Cartera. A su vez, remitir a la Procuraduría General de la Nación el listado de estas entidades territoriales para lo de su competencia.</t>
  </si>
  <si>
    <t xml:space="preserve">La USPEC realizará un informe con la descripción de las áreas de sanidad de los 16 establecimientos que ya han sido intervenidas. 
</t>
  </si>
  <si>
    <t xml:space="preserve"> La USPEC realizará el mantenimiento y/o adecuación de las áreas de sanidad articulado al plan de accion formulado para la declaratoria de emergencia carcelaria, sujeto a la aprobación y asignación presupuestal del proyecto del rubro de inversión de mantenimiento de infraestructura de establecimientos de reclusión.</t>
  </si>
  <si>
    <t xml:space="preserve">Se realizarán visitas a los 16 establecimientos por parte de funcionarios de la USPEC, con el objeto de establecer las condiciones actuales de infraestructura de las áreas de sanidad, diagnóstico y requerimientos en términos presupuestales y técnicos, así como establecer cuántas de ellas tienen la posibilidad de ser adecuadas cumpliendo con el parámetro establecido por la Corte, lo anterior teniendo en cuenta condiciones de disponibilidad de área, vetustez de la estructura, etc. </t>
  </si>
  <si>
    <t>Solicitar al INPEC la modificación de las actas de priorización con la finalidad de que sean ajustadas a las órdenes de la T-762 de 2015, esto es que incluyan adecuaciones a las áreas de sanidad, baterías sanitarias, duchas, alojamiento, áreas visita conyugal, etc).</t>
  </si>
  <si>
    <t xml:space="preserve"> Ejecución de obras de mantenimiento mencionadas en los 16 establecimientos de reclusion, de acuerdo con la necesidad priorizada</t>
  </si>
  <si>
    <t>Entregar los kits de aseo completos al 100% de la PPL de los 16 ERON objeto de la sentencia</t>
  </si>
  <si>
    <t>Entregar  cada cuatro (4) meses los kits de aseo completos al 100% de la PPL de los 16 ERON objeto de la sentencia</t>
  </si>
  <si>
    <t>La USPEC realizará el mantenimiento de las baterias sanitarias y duchas de manera progresiva y de acuerdo al alcance presupuestal y técnico de la infreaestructura en cada establecimiento,sujeto a la aprobación y asignación presupuestal del proyecto del rubro de inversión de mantenimiento de infraestructura de establecimientos de reclusión.</t>
  </si>
  <si>
    <t xml:space="preserve">Se realizarán visitas a los 16 establecimientos por parte de funcionarios de la USPEC, con el objeto de establecer las condiciones actuales de infraestructura de baños y duchas,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t>
  </si>
  <si>
    <t xml:space="preserve">Solicitar al INPEC la modificación de las actas de priorización con la finalidad de que sean ajustadas a las órdenes de la T-762 de 2015, esto es que incluyan adecuaciones para garantizar que los internos puedan tener visitas conyugales en condiciones de higiene e intimidad </t>
  </si>
  <si>
    <t>Ejecución de obras de mantenimiento mencionadas en los 136 establecimientos de reclusion, de acuerdo con las necesidades diagnósticadas.</t>
  </si>
  <si>
    <t>La USPEC realizará las obras o mantenimientos requeridos para asegurar las condiciones para que los internos puedan tener visitas conyugales en condiciones de higiene e intimidad</t>
  </si>
  <si>
    <t xml:space="preserve">Se realizarán visitas a los 16 establecimientos por parte de funcionarios de la USPEC, con el objeto de establecer las condiciones actuales de infraestructura de las áreas de visita conyugal,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t>
  </si>
  <si>
    <t>Crear  el  protocolo de higiene e Intimidad de acuerdo a los estandares dados por la Corte Constitucional en esta materia</t>
  </si>
  <si>
    <t xml:space="preserve"> Se realizarán visitas a los 16 establecimientos por parte de funcionarios de la USPEC, con el objeto de establecer las condiciones actuales de infraestructura de las áreas de visita conyugal,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t>
  </si>
  <si>
    <t>INPEC ajustará el Reglamento Interno de cada uno de los establecimientos para asegurar una óptima periodicidad de las visitas conyugales.</t>
  </si>
  <si>
    <t>Los Directores de los 16 Establecimientos aplicaran el Protocolo de Higiene y Sanidad, mediante la ejecución de los rubros contemplados en la "Programación Presupuestal de Bienes y Servicios" de la vigencia fiscal correspondiente y el articulo 5 del Acuerdo 010 de 2004.</t>
  </si>
  <si>
    <t>Ejecución de obras de mantenimiento mencionadas en los 136 establecimientos de recluasion, de acuerdo con la necesidad priorizada</t>
  </si>
  <si>
    <t xml:space="preserve">De conformidad con el Decreto 1649 de 2014, no es competencia de la Presidencia de la República. La Presidencia de la República, en el marco de la estrategia de seguimiento revisará el cumplimiento de esta orden por parte de las entidades competentes. </t>
  </si>
  <si>
    <t xml:space="preserve"> No es necesario crear una nueva institución que articule la política criminal toda vez que desde el año 1993 existe el Consejo Superior de Política Criminal que se encarga de este asunto. Adicionalmente, existe la Dirección de Política Criminal y Penitenciaria del Ministerio de Justicia y del Derecho que se encarga, entre otras cosas, de proponer los lineamientos para la formulación de las políticas e iniciativas del Estado en materia criminal y penitenciaria. Lo ideal, más que crear una nueva institución, consiste en fortalecer las que ya existen. Teniendo en cuenta que en el Consejo Superior de Política Criminal participan entidades que no pertenecen a la Rama Ejecutiva, se revisará, junto con el Ministerio de Justicia y del Derecho, la posiblidad de fortalecer la Dirección de Política Criminal.</t>
  </si>
  <si>
    <t>Enviar al Ministerio de Justicia el Plan de Intrucciones</t>
  </si>
  <si>
    <t>Realizar consolidacion de los informes ejecutivos presentados por los Establecimientos</t>
  </si>
  <si>
    <t xml:space="preserve">
Propuesta de proyecto de ley de fortalecimiento del Consejo Superior de Política Criminal.</t>
  </si>
  <si>
    <t>Plan Nacional de Política Criminal.</t>
  </si>
  <si>
    <t>Plan de acción del Plan Nacional de Política Criminal.</t>
  </si>
  <si>
    <t xml:space="preserve">
Acuerdo del Consejo Superior de Política Criminal que crea el Comité de Información de Política Criminal y el Observatorio de Política Criminal.
</t>
  </si>
  <si>
    <t>Acuerdo del Consejo Superior de Política Criminal que crea el Comité de Información de Política Criminal y el Obsrvatorio de Política Criminal.</t>
  </si>
  <si>
    <t xml:space="preserve">Relacion de la normatividad vigente respecto a programas y actividades de resocializacion </t>
  </si>
  <si>
    <t>Actas de reunion de Mesas de Trabajo con compromisos con grupos interdisciplinarios</t>
  </si>
  <si>
    <t>Documento de solicitud  de necesidades de infraestructura para el desarrollo de actividades de resocializacion en los ERON dirigido a la USPEC</t>
  </si>
  <si>
    <t>Cronograma de brigadas jurídicas proyectado por la Defensoría del Pueblo</t>
  </si>
  <si>
    <t>Actualizacion  bases de datos (SISIPEC) sobre capacidad real de los ERON en  SISIPEC</t>
  </si>
  <si>
    <t>Documento cadena de valor ajustado</t>
  </si>
  <si>
    <t>Actas de visitas con observaciones y compromisos a los proyectos de ampliación que se encuentran en ejecución por parte de la USPEC, estableciendo mecanismos que agilicen la entrega de los cupos en construcción</t>
  </si>
  <si>
    <t>Actas de reunion de mesas de trabajo con observaciones a los proyectos de construcción y/o mantenimiento y adecuacion</t>
  </si>
  <si>
    <t xml:space="preserve">Informe de avance  de las cinco (5) lineas de la emergencia carcelaria    
</t>
  </si>
  <si>
    <t>Jornada de capacitación (a partir de esta jornada, las entidades territoriales tendrán un plazo para remitir al Ministerio de Justicia y del Derecho los planes de acción de sus respectivos municipios y departamentos para cumplir las obligaciones frente al sistema penitenciario y carcelario)</t>
  </si>
  <si>
    <t>Visitas, nuevas capacitaciones, gestiones administrativas, o cualquier otra acción que sea necesaria para que se ejecute el plan de acción de cada entidad territorial.</t>
  </si>
  <si>
    <t>Oficios de requerimientos a las entidades territoriales y a la Procuraduría General de la Nación.</t>
  </si>
  <si>
    <t>Actas de priorización ajustadas</t>
  </si>
  <si>
    <t>Censo a población privada de la libertad con formulario particular</t>
  </si>
  <si>
    <t>Oficio de solicitud a la defensoría</t>
  </si>
  <si>
    <t>Protocolo de higiene e Intimidad</t>
  </si>
  <si>
    <t>Informe ejecutivo sobre aplicación del Protocolo de Higiene y Sanidad</t>
  </si>
  <si>
    <t xml:space="preserve">Informes de seguimiento bimensual </t>
  </si>
  <si>
    <t>Oficio  de solicitud de verificación de necesidades  a la USPEC</t>
  </si>
  <si>
    <t>Oficio remisorio dirigido al Ministerio de Justicia</t>
  </si>
  <si>
    <t>informe ejecutivo de consolidacion</t>
  </si>
  <si>
    <t>ITEM EN BD</t>
  </si>
  <si>
    <t>Interpretación</t>
  </si>
  <si>
    <t>Avance perfecto</t>
  </si>
  <si>
    <t>Avance Medio</t>
  </si>
  <si>
    <t>Avance grave</t>
  </si>
  <si>
    <t>Estado frente a lo planeado (Plazo)</t>
  </si>
  <si>
    <t>Estado frente a la sentencia (Plazo)</t>
  </si>
  <si>
    <t>Estado global frente a lo planeado</t>
  </si>
  <si>
    <t>Vencido según sentencia</t>
  </si>
  <si>
    <t>Estado global según sentencia</t>
  </si>
  <si>
    <t>Vencido según plan de acción</t>
  </si>
  <si>
    <t>En curso sentencia</t>
  </si>
  <si>
    <t>Proyecto de construcción de cupos contempla la solicitud de vigencias futuras para garantizar la operabilidad de estos proyecto. Así mismo el proyecto de mantenimiento se ajustará para solicitar vigencias futuras para 2017 y dar cumplimiento a las órdenes de la sentencia.</t>
  </si>
  <si>
    <t>Proyecto de construcción de cupos contempla la solicitud de vigencias futuras para garantizar la operabilidad de estos proyectos. Así mismo el proyecto de mantenimiento se ajustará para solicitar vigencias futuras para 2017 y dar cumplimiento a las ordenes de la sentencia.</t>
  </si>
  <si>
    <t>Asistencia técnica a las entidades para la solicitud de vigencias futuras y cupo APP</t>
  </si>
  <si>
    <t>Insumos solicitados, entregados</t>
  </si>
  <si>
    <t>No han solicitado los trámites presupuestales a los cuales se ha prestado asistencia técnica</t>
  </si>
  <si>
    <t xml:space="preserve">correos electrónicos y listado de reuniones </t>
  </si>
  <si>
    <t>correos electrónicos y listado de reuniones</t>
  </si>
  <si>
    <t xml:space="preserve">Previo a la expedición de la sentencia T-762 de 2015, el Ministerio de Salud y Protección Social expidió la Resolución 5159 de 2015 “Por medio de la cual se adopta el Modelo de Atención en Salud para la población privada de la libertad bajo la custodia y vigilancia del INPEC”. En esta se indica que se deben desarrollar y adoptar los respectivos manuales. 
El Ministerio de Salud y Protección Social acompañó e hizo las recomendaciones del caso contenidas en el Decreto 2245 de 2015 que establece lo relacionado con la prestación de los servicios de salud a la PPL del INPEC”.  La USPEC expidió los manuales establecidos en la Res 5159/15, así: 1. Manual Técnico Administrativo para la Atención e Intervención en Salud Pública a la Población Privada de la Libertad a Cargo del Inpec; 2. Manual Técnico Administrativo para la Prestación del Servicio de Salud a la Población Privada de la Libertad a Cargo del Inpec; y 3. Manual Técnico Administrativo del Sistema Obligatorio para la Garantía de La Calidad en Salud Penitenciaria.
Se emitieron los lineamientos de buenas prácticas de manufactura para la manipulación de alimentos al interior de los centros penitenciarios, los cuales fueron adoptados por la USPEC.
Se expidió el documento de Implementación del programa ampliado de inmunización en PPL. 
Se expidió el documento Manejo de Brotes en PPL. </t>
  </si>
  <si>
    <t>Decreto 2245 de 2016.
Resolucion 5159 de 2015.
Manuales Técnico Administrativos. [3]
Documento de Lineamientos de Buenas Prácticas de manufactura para la manipulacion de alimentos al interior de centros penitenciarios.
Documento Implementacion del Plan Ampliado de Inmunización en PPL. 
Documento de manejo de brotes en PPL.
Guía para la vigilancia y control de eventos de interés en salud pública 
Conceptos que sean requeridos de acuerdo con las competencias del Ministerio de Salud y Protección Social  y la experiencia en la dirección del SGSSS.</t>
  </si>
  <si>
    <t xml:space="preserve">La adecuada atención en salud para la población privada de la libertad, depende de la celeridad en la que la Unidad de Servicios Penitenciarios y Carcelarios - USPEC, el Insituto Nacional Penitenciario y Carcelario - INPEC y el Consorcio Fondo de Atención en Salud -PPL 2015, establezcan los respectivos requerimientos establecidos en el Modelo de Atención en Salud [Resolución 5159 de 2015] y se contrate de manera oportuna los servicios de salud intramuros y la red para atención de servicios extramurales, garantizando la integralidad bajo el sistema de referencia y contrareferencia, dando prelación a la mayor resolutividad a nivel intramuros. </t>
  </si>
  <si>
    <t xml:space="preserve">El Ministerio de Salud y Protección Social, como órgano de dirección del sector salud y como miembro del Consejo Directivo del Fondo Nacional de Salud para la Población Privada de la Libertad, brinda las orientaciones y establece los lineamientos para que sean ejecutados por las entidades responsables de esta población, manteniendo la disposición permanente de apoyo y asistencia técnica. </t>
  </si>
  <si>
    <t xml:space="preserve">El Ministerio de Salud y Protección Social participa en el grupo conformado por la Presidencia de la República para trabajar el componente de salud en el marco de la emergencia carcelaria.
El Ministerio de Salud y Protección Social, conjuntamente con el Ministerio de Justicia y del Derecho expidió el Decreto 1142 de 2016 que permite a la PPL continuar con el aseguramiento en salud.
Se expidió la Resolución 3595 de 2016 que modifica el Modelo de Atencion en Salud para la PPL, ajustado para que las EPS y las Adminitradoras de Regimenes especiales y de excepción garanticen la salud de la PPL.
Se ha brindado apoyo y asistencia técnica al Consorcio FAS PPL 2015 y a la USPEC en la conformación de la Red de Prestadores, la contratación y formas de contratación de Alto Costo y Defensa Judicial. 
Se establecieron las Sub-Mesas de trabajo de Salud Pública para la Población Privada dela Libertad así: PAI [Plan Ampliado de Inmunizaciones], Brotes, Saneamiento Ambiental, VIH, Tuberculosis, Mesa General.
Se ha realizado capacitación a Directores de ERON y demás autoridades sobre el esquema de salud para la Población Privada dela Libertad. 
El Ministerio de Salud y Protección Social ha apoyado y orientado la construcción de la caracterización del perfil epidemiologicos de los internos a través de la Dirección de Epidemiología y Demografía a la USPEC, el INPEC y al Consorcio FS PPL-2015.
El Ministerio de Salud y Protección Social apoyó la revisión del módulo de salud del SISIPEC y brindó las orientaciones de ajuste respecto de las tablas relacionales del sistema del sector salud.
El Ministerio de Salud y Protección Social recomendadó que se realicen las acciones de Salud Ambiental en los ERON, establecidas en el Plan Integral de Gestión Ambiental - PIGA.
El Ministerio de Salud y Protección Social brindó Asistencia Técnica y Apoyo a la USPEC en la planeación presupuestal del FNS PPL 2017. </t>
  </si>
  <si>
    <t>Se expidió el Decreto 1142 de 2016.  que Incorpora Esquemas regionales de contratación que garanticen servicios intramurales y extramurales a través de un prestador de servicios de salud, EPS.
Se expidió la Resolucion 3595 de 2016.- Establece que el INPEC y la USPEC deben articularse con el Prestador Primario de salud intramural, las EPS y las entidades que administran regímenes especiales o de excepción para la prestación de servicios de salud de los reclusos afiliados a éstas.
Se expidió la Resolución 4005 de 2016  que establece los términos y condiciones para la financiación de la Población Privada de la Libertad a cargo del INPEC que se encuentre afiliada al Sistema General de Seguridad Social en Salud - SGSSS.
Se brindó apoyo al Consorcio FAS PPL 2015 para la contratación de los servicios de salud y el montaje del modelo de atención para la Poblacion Privada de la Libertad, logrando el 97% de contratacion de profesionales de la salud para la prestacion intramuros y el 56% de los servicios de salud con red extramural. 
El Miisterio de Salud y Protección Social proyectó el presupuesto del Fondo Nacional de Salud para la PPL - Vigencia 2017, en apoyo a la Unidad de Servicios Penitenciarios y carcelarios USPEC.
Se apoyó la conttraración de expertos que elaboraran los téminos de referencia o pliego de condiciones para  contratar un operador naciona u oeradores regionales de salud los cuswlers estan Establecidos en el Plan de Acción de Presindencia [Tablero de Control], el cual contiene los siguientes  componentes: preparación implementación nuevo esquema de salud; implementación; afiliación; infraestrutura;  atenciones intramurales y reclamaciones, según la competencia.</t>
  </si>
  <si>
    <t>Su implementación depende de la aprobación del Proyecto de Ley. 
Por su parte, el CSPC, al ser un órgano en el que participan entidades de las tres ramas del poder público, y tener una misionalidad de análisis de la política criminal, le es dable robustecerse institucionalmente, pero su viabilidad financiera depende de los recursos que cada una de las entidades dispongan para este propósito. No obstante lo anterior, el Ministerio de Justicia y del Derecho, en tanto secretaría técnica del CSPC sí ha dispuesto el esfuerzo institucional y financiero para fortalecer esta instancia, evidenciado esto en la adopción del Observatorio de Política Criminal, herramienta técnica del Consejo Superior (para mayor información sobre este respecto, ver la segunda acción de la orden vigésimo segunda 12 del plan de acción del Ministerio de Justicia) .</t>
  </si>
  <si>
    <t>Esta acción tiene un avance del 55% porque se dividió en 5 subacciones así: 1. Propuesta del Plan Nacional de Política Criminal (20%); 2. Acta del Comité Técnico del CSPC en el que se aprueba propuesta del Plan Nacional de PC (15%); 3. Acta de la discusión del CSPC en la que se revisa el Plan Nacional de PC (20%) ; 4. Versión final del Plan Nacional de PC (15%); y 5. Aprobación del Plan Nacional de PC (30%). En esta medida  ya se han realizado las primeras 3 subacciones lo que da un 55%.</t>
  </si>
  <si>
    <t>Tiene un avance del 10% ya que esta acción se dividió en tres subacciones: 1. Propuesta  plan de acción del Plan Nacional de Política Criminal (40% que inició el 15 de septiembre y finaliza el 27 de octubre), Correo de remisión de la propuesta (10%) Aprobación del plan de acción del  Plan Nacional de PC (50%). Dado que apenas se tiene una primera propuesta en construcción que no ha sido socializada, se estaría iniciando el cumplimiento de esa primera acción, pero este no estaría completo en su totalidad sino muy parcialmente, por ello se estableció que el cumplimiento hasta el momento sea de un (10%). </t>
  </si>
  <si>
    <t>En cumplimiento de lo ordenado por la Corte Constitucional en la Sentencia T-762 de 2015, y del Conpes 3828 de 2015 en lo que refiere a concientización ciudadana, el Ministerio de Justicia ha iniciado la estructuración de una estrategia permanente de comunicación con vocación de política pública que trascienda las iniciativas propias de los gobiernos y pueda permanecer como una iniciativa de Estado.
La campaña de comunicación parte de la existencia de tres problemáticas de fondo que han contribuido a incrementar la crisis carcelaria de la siguiente forma:
(i) Los jueces penales con función de control de garantías han habilitado la procedencia de la detención preventiva de manera excesiva. Esto como consecuencia de la presión de los medios de comunicación, el miedo de los funcionarios a que sus decisiones puedan desencadenar una eventual judicialización penal o sanción disciplinaria en su contra bajo el entendido de que todos los delitos son graves, y por ende, sus agentes son merecedores de la medida de aseguramiento.
(ii) La sobre exposición mediática de los fallos judiciales, ocasionado una especie de “veeduría ciudadana” que cuestiona la aplicación de medidas distintas a la detención preventiva o privación de la libertad, como consecuencia de la falta de credibilidad en los mecanismos distintos a la privación de la libertad, pese a que no existe evidencia empírica que demuestre que la privación de la libertad signifique una mayor eficiencia de control ciudadano.  
(iii) Un desconocimiento general sobre el derecho penal y su aplicación en diversas situaciones, así como su finalidad. Debido a la falta de información o la falta de interés.
El objetivo es que esta iniciativa apunte a informar y generar conciencia ciudadana sobre qué es y para qué sirve el derecho penal y en qué consisten las medidas privativas de la libertad. De igual forma se buscará que por medio de ella se puedan dar a conocer y promover mecanismos sancionatorios distintos a la cárcel, se reconozcan las acciones de resocialización y de rehabilitación social que las personas privadas de la libertad realizan para reivindicarse ante la sociedad y en la cual se visibilicen los derechos de la población que habita en los establecimientos penitenciarios y carcelarios.
Se pretende que esta campaña tenga vocación de permanencia y sea implementada desde la cartera de Justicia, pero que sea acogida vía sinergia  por las entidades y autoridades públicas del Gobierno Nacional y la Rama Judicial.
La estrategia de comunicación prevé, entre otras las siguientes acciones: 
A. El desarrollo de iniciativas promocionales (por medio de audiovisuales, comerciales de radio, pauta en impresos y publicidad web);
B.  Estrategias informativas y pedagógicas (por medio de talleres, foros y entrega de material promocional); 
C. Dinámicas de concientización de grupos y líderes de opinión (por medio de la creación de grupos de trabajo, relaciones públicas, flashmobs, videos e infografías informativas); 
D. La promoción de material para sensibilización (historias de vida de población privada de la libertad en medios de comunicación, socialización de historias de pospenados, mensajes en puntos de contacto, iniciativas de sensibilización a funcionarios públicos).
Dado que la Corte Constitucional le da a esta cartera el plazo de 6 meses a partir de la notificación del fallo de la Sentencia T-762 de 2015 para formular la política de concientización, la estrategia con vocación de permanencia apenas se encuentra en fase de formulación por parte del Ministerio de Justicia y del Derecho.
La propuesta en estos momentos establece los públicos objetivos, los objetivos de la campaña, se establecen los mensajes a trabajar, públicos de interés, propuestas de acciones, sistema de seguimiento y evaluación y una primera aproximación al cronograma de desarrollo de la misma.
Se espera que esta propuesta esté formalizada el 9 de diciembre de 2016. 
En este entendido la campaña tiene previsto adelantar acciones con la academia, los medios de comunicación, la ciudadanía en general, los líderes de opinión, las entidades de la Rama Ejecutiva y Rama Judicial, las ONG de defensa de derechos de los internos, la población privada de la libertad y sus familias y la ciudadanía en general.
Adicionalmente, y con el objetivo de garantizar que las estrategias de concientización tengan permanencia en el tiempo, en el proyecto de ley 148-2016-S, radicado por esta cartera en la Secretaría del Senado de la República el día 20 de septiembre de 2016, se incluyó la posibilidad de que el Consejo Superior de Política Criminal impartan lineamientos a los medios de comunicación sobre campañas de prevención y concientización del derecho penal, para facilitar y promover campañas con este propósito.</t>
  </si>
  <si>
    <t xml:space="preserve">El cumplimiento de esta acción está en el 50% ya que en el subplan se ha dividio en 6 acciones así: 1. Definir las problemáticas asociadas al uso excesivo de las medidas de prisión por parte de las autoridades judiciales (10%), 2. Definir los públicos objetivos y esbozar propuestas de estrategias a utilizar para dichos públicos (10%), 3.  Presentación de estrategia que incluya mensajes a trabajar, públicos objetivos y propuesta de acciones según grupo (30%), 4. Realizar un grupo focal con grupos de interés para validar estrategia de comunicaciones (20%), 5. Ajustar y complementar estrategia de comunicaciones de acuerdo a resultados de socialización (15%), 6. Realizar ajustes y aprobación de estrategia de comunicaciones finalizada (15%). En esta medida ya se han alcanzado las primeras tres subacciones (que suman un 50% de cumplimiento) y se avanza en las subacciones restantes.
</t>
  </si>
  <si>
    <t xml:space="preserve">Para la estructuración del sistema de información se va a aprovechar la capacidad instalada y tecnológica de las distintas entidades que ya cuentan con sistemas de información y bases de datos sobre asuntos de la política criminal y penitenciaria. El avance porcentual es del 20% porque esta acción fue dividida por el Ministerio de Justicia en cinco subacciones así: 1.  Página web que cuente con información centralizada sobre la política criminal, sobre el estado de cosas inconstitucional en materia penitenciaria y carcelaria, y primera versión del sistema de información (20%); 2. Acuerdo del CSPC por medio del cual se crean el Comité de Información de la política criminal y el Observatorio de Política Criminal (10%); 3. Cifras y estadísticas disponibles sobre criminalidad, judicialización, privación de libertad, sistema penitenciario y carcelario y regreso a la libertad (25%); 4. Plan de implementación de la solución tecnológica (15%); y 5. Sistema de información Integral en su segunda (2) fase (30%). Por el momento de este plan se cumple por completo únicamente la primera acción que equivale al 20%. </t>
  </si>
  <si>
    <t>Hacia adelante, el documento será socializado en el Consejo Superior de Política Criminal y con demás actores de la política criminal, en especial, los jueces, los magistrados y los académicos interesados en el tema. El avance está en un 80% porque el 20% restante corresponde a la etapa de socialización del documento que será en las semanas siguientes.</t>
  </si>
  <si>
    <t xml:space="preserve">Se realizo revision y analisis de la normatividad vigente respecto de programas y actividades de resocializacion, encontrando que las normas engloban temas como: Programas de Tramiento Penitenciario, el Modelo Educativo Institucional, Programas de Trabajo, Estudio y Enseñanza; dicho informe se estructuro de acuerdo a la jerarquizacion de la norma, señalando los temas relacionados con programas y actividades de resocializacion que consagra cada una de esta normatividad
</t>
  </si>
  <si>
    <t xml:space="preserve">Con el fin de hacer la solicitud del plan maestro la USPEC ha desarrollado trabajos en varios frentes:
1. Elaboración del estudio previo por parte de la dirección contractual para la contratación de la consultoría para el plan maestro.
2. Se contrató a un profesional con la experiencia necesaria para la elaboración del anexo técnico para el estudio previo del plan maestro.
En este anexo técnico se define el objeto del plan, el cual busca ser un instrumento que constituya la herramienta de planificación y gestión a la estrategia de ordenamiento y mejoramiento de los ERON, así como la programación de proyectos de inversión sectorial a corto mediano y largo plazo.
El plan maestro deberá diagnosticar el estado físico, de la infraestructura existente , ordenar y planear los ERON a nivel nacional, articular de manera eficiente la política criminal con la necesidad de infraestructura nueva, restitución, mejoramiento y adecuación de las existentes, proyectar y satisfacer las demandas actuales y las crecientes, establecer los estándares urbanísticos, arquitectónicos, de servicios públicos y habitabilidad, garantizando los espacios adecuados para las actividades domiciliarias, laborales, educativas, y de reinserción, trazar estrategias y mecanismos de intervención física, jurídica y socioeconómica en el corto, mediano y largo plazo, así como productiva para el auto  sostenimiento de los condenados, contribuyendo a mejorar las condiciones de vida digna en detención y reinserción de la PPL.
De acuerdo al anexo técnico  los productos de la consultoría incluyen: I. Diagnóstico, II. Documento técnico soporte, III. Formulación y adopción del plan maestro.
La etapa de diagnóstico compone un levantamiento de información, estadísticas, indicadores, análisis, y síntesis, orientados a resolver problemas, debilidades o necesidades de los ERON y su entorno.
El diagnóstico y el documento técnico de soporte tendrá en cuenta factores técnicos, administrativos, especiales, comunidades, usuarios (PPL y personal administrativo y de custodia y vigilancia), factores urbanos y de infraestructura, operación y gestión penitenciaria y entes de control.
La documentación, Información y análisis que se adelanten de la etapa de diagnóstico, serán el suministro de la información para la formulación del plan maestro.
</t>
  </si>
  <si>
    <t xml:space="preserve">Desde el mes de mayo de 2016, los líderes del Comité Interdisciplinario, esto es, la Defensoría del Pueblo y el Ministerio de Justicia y del Derecho, solicitaron a algunas entidades (INPEC, USPEC, DNP) la relación de estándares disponibles sobre infraestructura carcelaria. Ese primer ejercicio permitió reunir algunos documentos sobre construcción de establecimientos carcelarios, mediciones y estándares sobre algunas áreas de las cárceles, entre otros. Pero, en particular, el documento central en materia de estándares de infraestructura que se recogió fue el borrador del capítulo de alojamiento del Manual de Infraestructura que está en elaboración por parte de la USPEC. 
Estos estudios y documentos fueron remitidos a las siguientes entidades como preparación para la reunión de revisión de estos estándares: el INPEC, la USPEC, el DNP y el Comité Internacional de la Cruz Roja. También participaron delegados de la Cárcel Modelo de Bogotá.
La sesión sobre la definición de estándares en materia de infraestructura y, particularmente, sobre alojamiento carcelario se desarrolló el día 22 de septiembre de 2016. En esta reunión se pretendía hacer una revisión de los estándares para su validación o no. Sin embargo, en esta sesión de trabajo se concluyó que no es posible pensar en abstracto dimensiones espaciales de las habitaciones de las cárceles, porque para pensar en la infraestructura carcelaria se requiere a su vez tener en cuenta la gestión del uso de los espacios, esto es, la gestión penitenciaria de los centros de reclusión. 
De hecho, el CICR advirtió que los estándares de infraestructura no son en sí mismos cláusulas inamovibles, explicado esto, por ejemplo, en que una infraestructura diseñada con una finalidad de mediana seguridad carcelaria puede ser usada como de alta seguridad si su uso así se dispone.
Ante esta dificultad presentada, se plantearon dos estrategias. En primer lugar, se diseñó, bajo el liderazgo del CICR y la USPEC, un taller práctico para analizar opciones de gestión penitenciaria en locaciones carcelarias que no cumplen con los estándares de infraestructura fijados por la Corte Constitucional. En el taller se construyeron mínimos críticos en materia de infraestructura para los establecimientos carcelarios de primera generación. Estos mínimos, se acordó, deben estar sujetos a medidas de gestión penitenciaria para una mejor administración y uso de los espacios. Por ejemplo, si bien es cierto que algunas celdas en cárceles de primera generación no cumplen con los estándares definidos por la Corte Constitucional, se podría mitigar esta situación que afecta al interno si se permite que la celda de este esté abierta en las noches y solo se cierre el pasillo donde está ubicada esta celda y otras. 
En segundo lugar, la Defensoría del Pueblo y el Ministerio de Justicia y del Derecho se reunieron para estructurar unos lineamientos para el trabajo del Comité Interdisciplinario. Particularmente, los lineamientos son aspectos de análisis para organizar los diversos espacios de la prisión. Por ejemplo, para definir el uso que ha de darse a unas celdas de mediana seguridad, se debe analizar las características particulares de las personas por recluir. Si se tiene que la persona es de la tercera edad, se debería garantizar, o bien una celda con baño, o en su defecto, que la celda no se cierre para que, en las noches, este interno tenga acceso continuo al baño. O, si la persona tiene un perfil de seguridad de alto nivel, se puede usar la celda de mediana seguridad (habitualmente para dos personas o más), pero dándole un uso de celda individual. A partir de este análisis se construirá un documento de lineamientos para el Comité Interdisciplinario.
</t>
  </si>
  <si>
    <t xml:space="preserve">En cumplimiento de esta orden el Ministerio de Justicia realizó una matriz con las exigencias e indicadores que la Sentencia T-762/15 estableció en materia de cupos y espacios carcelarios y sobre los cuales el sistema de información del INPEC (SISIPEC) no cuenta con datos de  medición y conteo. 
De este análisis, sobre lo disponible en SISIPEC y los requerimientos de la Corte Constitucional, la Cartera extrajo las necesidades de información que se tienen en materia de infraestructura penitenciaria y carcelaria y elaboró un documento en el que se incluyen entre otras cosas:
1.  Necesidades de información sobre celdas: Espacio celdas (en m2), número de personas, número de camastros, número de camastros en camarote superiores al 1er nivel, espacio en celdas (en m2), número de personas, número de camastros y número de camastros en camarote superiores al 1er nivel, espacio mínimo entre paredes (en metros), espacio mínimo entre suelo y camastro de primer nivel (en centímetros), espacio entre suelo y techo (en metros), ventilación de la celda (área de ventana en m2), espacio entre camastros ubicados en 1er nivel (en metros), espacio entre camastros en camarote (1er nivel a 2do nivel) (en metros), espacio mínimo de camastro – largo (en metros), espacio mínimo de camastro – ancho (en metros).
2. Necesidades de información sobre letrinas: número de letrinas pabellón, número de letrinas en funcionamiento adecuado, número de horas que los internos tienen acceso a agua para letrinas por almacenamiento del líquido, número de litros de agua que almacenan los internos por pabellón para uso de letrinas, número de horas que los internos tienen acceso a agua para letrinas por suministro directo del establecimiento, número de internos pabellón, espacio de cubículos de letrina (en m2), ventilación del cubículo de letrina (área de ventana en m2).
3. Espacio mínimo de reclusión: Comprende todos los espacios donde el interno puede estar, restando espacio de celdas. Es decir, aquí se cuentan espacios de patio, pasillos, espacios de redención, sanidad, entre otros.
Adicionalmente se estableció la necesidad de que exista un plan ocupacional por persona, se registren las horas mensuales de esos planes y el lugar de las actividades allí desarrolladas.
Este documento se envió a la Oficina de Información en Justicia del Ministerio de Justicia, que ejerce la Secretaría Técnica del Subcomité de Información el día 31 de mayo de 2016 y una vez el Consejo Superior de Política Criminal conforme el Comité de Información, este documento les será remitido a esa instancia.
</t>
  </si>
  <si>
    <t>No aplica para el período porque la acción inicia en diciembre de 2016, sin embargo la dirección de infraestructura de la USPEC ha venido adelantando visitas a los 16 ERON que referencia la T-762 y ha elaborardo un diagnóstico de la infraestructura, mediante el cual se hizo el levantamiento arquitectónico de los 16 establecimintos comprendidos en la T-762, bajo los lineamientos dados por la Corte Constitucional mediante la T-762.</t>
  </si>
  <si>
    <t xml:space="preserve">La etapa de diagnóstico compone un levantamiento de información, estadísticas, indicadores, análisis, y síntesis, orientados a resolver problemas, debilidades o necesidades de los ERON y su entorno.
El diagnóstico y el documento técnico de soporte tendrá en cuenta factores técnicos, administrativos, especiales, comunidades, usuarios (PPL y personal administrativo y de custodia y vigilancia), factores urbanos y de infraestructura, operación y gestión penitenciaria y entes de control.
La documentación, Información y análisis que se adelanten de la etapa de diagnóstico, serán el suministro de la información para la formulación del plan maestro.
El diagnóstico contará con la entrega de una ficha técnica por cada ERON que contendrá la información resumen, y las recomendaciones y conclusiones.
Incluirá una base de datos interactiva que facilite la consulta de la información contenida.
Incluirá cartografía física y digital
</t>
  </si>
  <si>
    <t xml:space="preserve">El INPEC presento a la Corte Constitucional por conducto de la Presidencia de la Republica OBJECIONES respecto de esta orden, relacionadas con: 
1) Objecion semantica, pues NO se requiere "rehacer" las bases de datos sobre la capacidad real de los ERON, si no la inclusión o fortalecimiento de la información ("actualización") en el aplicativo SisipecWeb. 
2) Objecion de plazo, en el entendido que el INPEC para iniciar actividades requiere del informe de medicion elaborado por la USPEC, informe del cual hace entrega hasta el 31 de diciembre de 2017, es decir 3 meses despues del plazo fijado por la Corte de 15 meses (09 de septiembre de 2017).
Dejando de presente, que el termino que requiere el INPEC para la actualizacion de la informacion en SISIPEC una vez cuente con la informacion que ha de entregar la USPEC, corresponde a 3 meses, en otras palabras, iria desde el 01 de enero al 31 de marzo de 2018. </t>
  </si>
  <si>
    <t xml:space="preserve">Con el fin de dar cumplimiento a las órdenes impartidas a la USPEC y en general al sector justicia por la Córte Constitucional –CC- mediante la Sentencia T-762 de 2015  - ST762 - específicamente por la Orden  General …¨23 adecúen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 la Unidad de Servicios Penitenciarios y Carcelarios USPEC, mediante este documento informa a todas las entidades que hacen parte de la mesa de seguimiento al cumplimiento de la ST762 que para el diseño de nuevos establecimientos, nuevos pabellones y ampliación de establecimientos, la dirección de infraestructura desde 2013 viene trabajando bajo las recomendaciones y normativa internacional para la construcción de establecimientos penitenciarios y carcelarios, no solo con el fin de cumplir con la creación de cupos penitenciarios sino con el compromiso de brindar espacios dignos para la resocialización y vida en reclusión de la Población Privada de la Libertad PPL.
Se elaboró el informe usando la metodología para evaluación de espacios socializada por le CICR a Ministerio de Justicia, Inpec, Uspec, DNP y Defensoría del Pueblo.
Se valoró cada uno de los diseños por pabellones que se encuentran en dearrollo, en banco de proyectos y los que se encuetnran en etapa de construcción, de acuerdo a los criterios dados por la Sentencia T-762(tanto los criterios de habitabilidad, espacios en celda por persona, acceso a servicioes hidrosanitsarios, acceso a espacios para el desarrollo de visitas íntimas, espacios mínimos para la prestacion de servicios de salud, y área por interno en reclusion,   teniendo como resultado que todos los proyectos de generación de cupos que se encuentran en ejecución, proyección de diseños y banco de proyectos cumplen con el estandar referido por la Corte Constitucional. </t>
  </si>
  <si>
    <t xml:space="preserve">El manual de construcciones se compone de los siguientes documentos: 
Pautas Mínimas de diseño, documento que comprende los lineamientos generales para el diseño arquitectónico de nuevos ERON. Este documento desde su creacion comprende los criterios establecidos por la Sentencia T-762, dado que fue construido tomando como referencia los documentos base del CICR, los mismos que la CC consultó para definir los linemientos dados medianre la Sentencia. 
El documento está compuesto por los capítulos Generalidades, Seguridad, Alojamiento, Atención y tratamiento, Sanidad, Ranchos, y Redes; los cuales comprenden en terminos Generales los linemientos para el diseño de un ERON.
Este documento ha sido entregado para las consultorías de diseño de los 2 nuevos ERON que la USPEC tiene en banco de proyectos y en finalizacion de diseños y cumplen con los parámetros establecidos por la CC.
Como proceso de mejora, la USPEC viene revisando el documento con la colaboracion de INPEC, Ministerio de Justicia y el acompañamiento del CICR y ya se encuentra finalizada la revisión del capítulo de alojamiento.
El documento de alojamiento se envió a la mesa interdisciplinaria, la cual fue instalada el miercoles 21 de septiembre coonvocada y coordinada con  Defensoría del Pueblo, asistieron INPEC, USPEC, CICR y DNP.  
El documento continua en revision de cada uno de sus capítulos, y está en constante ajuste para incluir la normativa internacional vigente.
Documento Ccntrucciuón de la politica píublica en salud penitenciaria: Este documento comprende los lineamientos para el diseño de las edificaciones donde se prestarán los servicios de salud de los nuevos ERON,  cuenta con un programa arquitectónico por grupos de ERON de acuerdo a rangos de poblacion. Adicional a esto cuenta con especificaciones  de acabados para cada uno de los espacios que componen una sanidad. El documento fue desarrollado en mesas de trabajo entre USPEC, MinSalud, e INPEC.
La USPEC con el fin de optimizar el documento, ha emitido una comuniacacion al MinSalud con el fin de reanudar las mesas de trabajo para ajustar dicho manual a las necesidades del modelo de salud, queriendo así ajustar los requerimientos allí consignados para que no haya una sobre especificacion de los espacios.
Manual de diseño de ranchos: Este documento cuenta con la información necesaria para el diseño de ranchos en ERON, de acuerdo a la cadena de producción y los requerimientos mínimos de asepsia y acabados para una optima prestacion del servicio de preparacion de alimentos para los internos. Este manual será revisado para oprimizar las especificaciones allí contenidas. </t>
  </si>
  <si>
    <t>Se realizo el ajuste del siguiente proyecto, teniendo en cuenta las observaciones por parte del DNP y del sector, el cual valga decir, que ya cuenta con "Concepto de Viabilidad" por parte del DNP desde el 31 de mayo de 2016:
1) Herramientas de Evaluacion:  Busca Implementar eficazmente la aplicación de los  procesos de Atención Social y Tratamiento Penitenciario, mediante la evaluación del riesgo de reincidencia en población adulta y caracterización de la población privada de la libertad, la validación de programas de tratamiento penitenciario a raíz de la caracterización inicial realizada a través de este instrumento en los ERON, permite una adecuada aplicación de los procesos de atención social y tratamiento penitenciario. 
Por otra parte, respecto de los siguientes proyectos: 
1) Modelo Educativo: El INPEC actualmente adelanta cualificación del Modelo Educativo (MEI) con el Ministerio de Educación Nacional, con el fin de unificar criterios frente a la educación para la Rehabilitación Social (Ley 115/93, art. 69; Sentencia 84/94), teniendo en cuenta que una de las exigencias es contar con profesionales en educación que orienten el proceso de educación en los ERON”. 
Ello permite garantizar que los procesos educativos implementados por el   INPEC,  cumplan con los fines de la educación en el sistema penitenciario  y  Carcelario, teniendo en cuenta lo establecido en el CONPES 3828 en su eje 2 numeral 4.2.4. "Tratamiento penitenciario integral y resocialización", fortaleciendo de esta forma los programas de atención y resocialización.  
2) Desarrollo Tecnologico: Garantiza la disponibilidad de la información de manera oportuna, veraz y ágil sobre la actividad misional del inpec. "De acuerdo con las necesidades evidenciadas en los Establecimientos de Reclusión y al estado de obsolescencia de redes físicas y lógicas y de equipos de cómputo,  se requiere de manera urgente renovar la infraestructura tecnológica, con el fin de garantizar la sostenibilidad de los proyectos que se están implantando y que están proyectados a futuro, teniendo como base los datos registrados en el sistema  misional del INPEC-  SISIPEC.  El centro de cómputo que está ubicado en la sede central es el motor para que tanto el SISIPEC como los demás aplicativos de apoyo puedan funcionar localmente como a nivel nacional". 
Estos ultimos dos proyectos se encuentran en revision de ajustes en el Sector, para lo cual y con el objeto de minimizar tiempo y esfuerzos se lleva a cabo reunion en el DNP el 28 de septiembre de 2016, con el proposito de conciliar los ajustes ha realizar.</t>
  </si>
  <si>
    <t xml:space="preserve">Dentro de las competencias del INPEC,  los siguientes tres (3) proyectos de inversion que aquí se relacionan corresponden a: 
1) Herramientas de Evaluacion 
2) Modelo Educativo 
3) Desarrollo Tecnologico 
Cabe aclarar que ninguno de los tres proyectos anteriores, impactan de manera directa dentro de las condiciones mínimas de subsistencia digna y humana propuestas en la presente providencia, dichos proyectos de inversion indirectamente redundan en beneficio de la Poblacion Privada de la Libertad, por lo que se relacionan en esta herramienta de seguimiento. 
Es en razon de lo anterior, que en el porcentaje de avance de este informe se relaciona un 0%, debido a que ninguno de estos tres proyectos estan relacionados directamente con las condiciones mínimas de subsistencia digna y humana propuestas en la providencia. </t>
  </si>
  <si>
    <t xml:space="preserve">En el año 2012 el INPEC presenta el "Plan 60.000" a Ministerio de Justicia, el cual contenia cuatro (4) componentes: i) Construcciones (ERON Nuevos), ii) Ampliaciones (En ERON existentes donde su infraestructura permita la ejecucion del proyecto), iii) Constelaciones -Colonias Agricolas- (En ERON existentes), y, iv) Mantenimiento (En ERON existentes).  
El proyecto "Ampliaciones" es el que en la actulidad la USPEC esta ejecutando, dentro de los cuales se encuentran: i) Buga, ii) Tulua, iii) Espinal (proximos a entregar), iv) Giron, v) Ipiales, vi) Ibague (se encuentran en etapa inicial de ejecucion). 
De los anteriores seis (6) proyectos de "Ampliacion", se realizaron cuatro (4) visitas a los siguientes ERON en donde se presentaron las siguientes observaciones que evidencian las fallas en la infraestructura fisica de los proyectos que estan en ejecucion por la USPEC y que fueron visitados por el INPEC: 
*  BUGA: 
- Se realiza observacion sobre las ventanas de los ductos que contienen la red hidraulica, en las cuales  se deben ubicar rejas
- Se debe instalar una malla expandible en los espacios que comunican el pasillo con el ducto que se encuetra en el comedor de cada pabellon 
- Reforzar el perfil de las puertas en donde se encuentra la cantonera de las chapas
-  Cerrar los pasillos entre las garitas y el muro perimetral 
- Implementar una malla longitudinal en la baranda del tercer piso, por seguridad de los visitantes menores de edad.
-  Sellar las ventanas de las celdas de visita intima 
*  TULUA: 
- La obra de ampliacion del ERON no contempla areas suficientes para funcionarios administrativos y del Cuerpo de Custodia 
- Se plantea construir un area de celdas primarias y reseña junto al acceso de la estructura nueva.
- La circulacion (vehicular y peatonal) entre la estructura actual y la nueva debe ser controlada por puestos de control de guardia 
-   Ubicar rejas en las ventanas de los ductos que contienen la red hidraulica 
- En el area de UTE se deben cerras las ventanas, asi tambien reducir el acceso del portabandejas
- En las puertas de las exclusas se deben instalar un tapaluz de todo el alto de la puerta que proteja la manipulacion de la cerradura 
- Se recomienda por razones climaticas la instalacion de aire acondicionado en las garitas.
*  ESPINAL: 
Se realizo a la USPEC las siguientes observaciones: 
- trasladar el acceso peatonal del Establecimiento cerca al Visitor y al Comando de Guardia, 
- se observa que el  area de la requiza carece de espacio para el procedimiento realizado por el binomio canino, 
- se determina la ubicacion  del area de reseña de internos, asi como la oficina de policia judicial, y la oficina del Grupo de Guias Canino, 
- se observa que los ductos de la red hidraulica deben ser sellados, 
- se debe modificar el mueble de entrega en la sala de armarillo 
- Se identifica que el Establecimiento carece de una bodega de acopio, 
- El shut de basuras debe ser modificado, teniendo en cuenta el sistema de recoleccion que se maneja en los Establecimientos
* GIRON:
- Teniendo en cuenta que Giron es uno de los proyectos que estan en etapa inicial de ejecucion, las mismas recomendaciones que se han hecho para los Establecimientos de Buga y Tulua, se revisaran y aplicaran en lo pertinente para el proyecto de Giron </t>
  </si>
  <si>
    <t>Para la elaboracion del informe ha venido recopilando las lecciones aprendidas que los profesionales de supervisión a los proyectos de mantenimiento en establecimientos de primera generacion, para realizar un analisis de las situaciones que no permiten acoger los lineamientos de la corte, sea por restricciones físicas de la infraestructura en cada establecimiento o por gestion penitenciaria y cual es la incidencia en el comportamiento de los internos considerando estos factores. así mismo se está verificando cual ha sido el impacto de las obras desarrolladas en estos ERON y si hay reincidencia en el daño de la infraestructura ya intervenida que incide en las condiciones de vida digna en detención.</t>
  </si>
  <si>
    <t xml:space="preserve">Debido a que la mayor cantidad de establecimineots objeto de estudio son de primera generación y que 120 de los 136 ERON pertenecen a la primera generación, la USPEC con la colaboración del INPEC, Minjusticia y el acompañamiento del CICR, realizó el primer taller para definir los minimos críticos en estableciminetos de primera generación.
 Entre las conclusiones mas relevantes se determinó que  los establecimientos de primera generacion deben clasificarse en 3 grupos (Casas de claustro , Edificaciones adaptadas al uso penitenciario y Establecimientos diseñados para el uso penitenciario -cárceles modelo-); los establecimientos que se encuentran en el primer grupo son los que presentan mauyores dificultades a la hora de adaptar espacios vitales como los de Sanidad y espacios adecuados para recibir visitas familiares e íntimas.
Es por eso que se recomienda el reemplazo de estos ya que las intervneciones que se realicen en estos serán insuficientes para la vida digna en reclusión. </t>
  </si>
  <si>
    <t xml:space="preserve">Los dos proyectos que en la actualidad se encuentran en etapa de diseño por parte de la USPEC y sobre los cuales el INPEC ha realizado observaciones, son:
*  MEDELLIN (Pabellon 2): De acuerdo a las recomendaciones de DAPARD (Departamento Administrativo del Sistema para la Prevención, Atención y Recuperación de Desastres de la Gobernación de Antioquia) y DAGRD (Departamento Administrativo de Gestión del Riesgo de Desastres), indican el grave riesgo que corre la PPL ubicada en este pabellon, por lo que la USPEC realiza una vista tecnica y estructrura el proyecto de este pabellon, el cual se encuentra en etapa de diseños y se realiza Mesa de Trabajo (INPEC-USPEC) en donde el INPEC emite las siguientes observaciones: 
- Se sugiere la instalacion de camastros en concreto 
- Se recomienda una separacion de dos (2) metros entre el Pabellon 2 y el Pabellon 5 
- El INPEC solicita a la USPEC presentar de manera formal el proyecto arquitectonico para contar con un aval por parte de las diferentes dependencias del INPEC en especial la parte tecnica, logistica, seguridad y tratamiento  
* FUNDACION: Este proyecto nace en el "Plan 60.000" que fue presentado al Ministerio de Justicia por parte del INPEC en el 2012, el cual contenia cuatro (4) componentes: i) Construcciones (ERON Nuevos), ii) Ampliaciones (En ERON existentes donde su infraestructura permita la ejecucion del proyecto), iii) Constelaciones -Colonias Agricolas- (En ERON existentes), y, iv) Mantenimiento (En ERON existentes).  
El proyecto de Fundacion corresponde al componente "Construcciones", y sobre el cual se emitieron las siguientes observaciones:
- Se hizo la sugerencia en cuanto a la señalizacion de cada una de las areas con las que va a contar este ERON 
De acuerdo a las observaciones presentadas por el INPEC, se modificaron los proyectos de diseños de los nuevos ERON, de acuerdo a las necesidades de cada uno  </t>
  </si>
  <si>
    <t>El Decreto 4150 de 2011, escindió la USPEC del INPEC y le establecio como objeto  Artículo 4°. Objeto. La Unidad de Servicios Penitenciarios y Carcelarios - SPC, "tiene como objeto gestionar y operar el suministro de bienes y la prestación de los servicios,  infraestructura y brindar el apoyo logístico y administrativo requeridos para el adecuado funcionamiento de los servicios penitenciarios y carcelarios a cargo del Instituto Nacional Penitenciario y Carcelario - INPEC", es por ello que los planes dei inversión de la USPEC, se dirigien a la atención de la PPL en los componentes de salud, aliementos, bienes y servicios, así como infraestructura. Para ello se han estructurado los proyectos de inversión para atender cada una de las labores misionales asignados a la USPEC.  Desde la Dirección Logisitica de la Entidad, se han realizado los estudios previos y adelantado la conratación para el tema de alimentación de las PPL de los 136 ERON, más los CRM, sobre algunos de ellos se contrató interventoría y sobre otros se adelanta supervisión o supervisióon concurrente.  Se establece el gramaje que debe tener cada porción, menu y dietas, para garantizar una alimentación con estandares de calidad y acorde a la dignidiad humana.  Así mismo y conforme a las necesidad priorizadas por el INPEC,  se han adelantado contrato para atender requerimientos operativos de redundan en beneficio de la población, como adquisición de camionetas, fortalecimiento de la seguridad, vigilancia electrónica, entre otros.  Así mismo y en virtud dela Ley 1709 de 2014, la USPEC contrató a una entidad fiducaria para la administración de lso recursos de la PPL, sobre dicho contrato se adelanta una supervisión por parte de personal humano repartidos por las regionales del INPEC.  Así mismo, se proyectó la contratación para adquisición de equipos biomédicos y mantenimiento de los ya adquiridos.</t>
  </si>
  <si>
    <t>La Ley 1709 de 2014 creo el Fondo de las Personas Privadas de la Libertad financiado con recursos del presupuesto destinados a la atención en salud de la PPL, dicho fondo posee un consejo directivo que es el encargado, entre otras funciones,  realizar las recomendaciones de las contrataciones que adelante la entidad fiduciaria encargada.  Estas recomendaciones se realizan a través de acuerdos, los cuales son vinculantes para la entidad fiduciaria.  la USPEC, ejerce la secretaria técnica de dicho Consejo Directivo. Se han realizado a la fecha 14 sesiones del Consejo Directivo, se han emitido 10 acuerdos con recomendaciones, lineamientos e instrucciones para el Consorcio, relacionados con la contratación de los prestadores de las diversos servicios de salud para la PPL, así como de la administración del Fondo. Estas recomendaciones están destinadas a garantizar una cobertura total e integral de la PPL.</t>
  </si>
  <si>
    <t>El contrato de fiducia se suscribió el 28 de diciembre de 2015 con un consorcio conformado por FIDUPREVISORA y FIDUAGRARIA.  Para dicho contrato se giraron un total de $83.000.000 Millones de pesos, por medio de los cuales se han contratado progresivamente el persona médico intramural, red extramural y suministro de medicamentos entre otros.  Dicho contrato ha requerido ajustes que han sido solicitados por el Consorcio y que han sido aprobados por el Consejo Directivo, por ello la USPEC suscribió Otrosí No. 1 con el Consorcio el día 1 de abril de 2016, cuyo objeto consistió en la inclusión de personal adicional y adición presupuestal. Mediante Otrosí No. 2 suscritó el día 8 de junio de 2016 se realizó una adición al contrato de fiducia. En la actualidad existe una adición autorizada. Se suscribió Otro si No 3, el  5 de abril de 2016.  Todos estos ajustes están destinados a garantizar la integralidad en la atención en salud de la PPL, conforme a los lineamientos establecidos en la Ley 1709 de 2014.</t>
  </si>
  <si>
    <t>Dentro de las funciones asignadas a la USPEC, se encuentra la supervisión del contrato de fiducia.  Para ello la USPEC, dispone de personal humano a través de los cuales se realizan requerimientos permanentes dirigidos a verificar la prestación del servicio en todos sus frentes y a revisar los informes mensuales que en la ejecución de los mismos presenta el Cconsorci Fondo de Personas Privadas de la Libertad 2015. En el marco de la supervisión se han recibido 7 informes de gestión aprobados por la USPEC, frente a los cuales se han realizado los requerimientos de cara a las obligaciones contractuales y sobre los cuales el consorcio se ha pronunciado dando alcance a los rmismos.. Hace parte de los controles realizados al Conosrcio,  los Comités Fiduciarios que se adelantan constantemente para verificar la ejecución presupuestal, los contratos y  los pagos realizados y la cobertura de los mismos.</t>
  </si>
  <si>
    <t>Se realizó seguimiento a la prestación de servicios de salud para las Personas Privadas de la Libertad en los 136 Establecimientos Penitenciarios y Carcelarios del Orden Nacional, por los siguientes periodos:
1. Abril de 2016
2. Mayo de 2016 
3. Junio 2016.
4. Julio 2016.
5. Agosto 2016.
En dichos informes de seguimiento realizados por el INPEC sobre la prestación de servicios de salud por parte de la FIDUPREVISORA, se incluyen:
1) El Parte  Numérico Nacional de personas privadas de la libertad a cargo del INPEC, 
2) El personal asistencial en salud contratado por prestación de servicios por la FIDUPREVISORA para laborar en los Establecimientos de reclusión, 
3) Contratación de la red prestadora de servicios de salud, 
4) Disponibilidad de medicamentos, 
5) Disponibilidad de insumos médicos y odontológicos, 
6) Recolección de residuos hospitalarios, 
7) Situación de las órdenes médicas represadas, 
8) Servicio de toma y procesamiento de muestras y atención a pacientes con VIH. 
Los informes de seguimiento van dirigidos a la USPEC, con el fin de contribuir a mejorar la prestacion de servicios de salud a la PPL.</t>
  </si>
  <si>
    <t xml:space="preserve">Mediante Resolucion No. 002390 del 10 de mayo de 2016, se declaro el Estado de Emergencia Penitenciaria y Carcelaria en los Establecimientos de Reclusion del Orden Nacional del INPEC, por el Director General del Instituto Nacional Penitenciario y Carcelario - INPEC, desde el 06 de mayo hasta el 31 de diciembre de 2016, y con ocasion de tal declaratoria se presenta el siguiente informe sobre las actividades realizadas en sus respectivas lineas de accion:
1. REUBICACIÓN DE PERSONAL EN LAS ÁREAS DE SANIDAD EN LOS ERON: 
Mediante Resolución N° 2440 de fecha 13 de Mayo de 2016 se asignan unas funciones en servicios de salud al personal de carrera administrativa y provisionalidad que cuentan con perfiles en el área de conocimiento de ciencias de la salud en el INPEC.
2. FORTALECIMIENTO DE ACCIONES DE PROMOCIÓN Y PREVENCIÓN  EN SALUD PÚBLICA:
• Brigadas de Salud con corte 19 Septiembre 2016, se han realizado 1.248 brigadas de salud de 816 programadas con 45.757 internos atendidos.
• Valoraciones médicas. con corte a 19 Septiembre 2016. Se han valorado por medicina general 73.917 internos y 45.721 por odontología.
• Jornadas cívicas – salud pública.  Se han realizado 2.720 jornadas cívicas con 77.497 internos beneficiados.
• Tamizaje en los 136 ERON para determinar condición de grave enfermedad que requiera valoración por medicina legal, identtificandose 796 casos
3. TRASLADO DE INTERNOS CON PATOLOGIAS PSIQUIATRICAS DIAGNOSTICADAS:
Se han trasladado 7 internos: Mediante Resoluciones 902363, 902364 y 902365
4. MANTENIMIENTO, REHABILITACIÓN Y DOTACIÓN DE ÁREAS DE SANIDAD.
Mediante Oficio No. 8310-SUBAS-08797 del 18/07/2016, se realizó envió preliminar de la información a la USPEC de la existencia de equipos biomédicos incluyendo los equipos pertenecientes al INPEC y adquiridos por la USPEC en el Contrato 214 de 2013. De igual forma mediante Oficio No. 8310-SUBAS-12027 del 16 de septiembre de 2016, se remitió a la USPEC inventario con información adicional solicitada por dicha entidad, en cuanto a: i) fecha de adquisición, ii) vida útil, y iii) Estado o situación de los equipos. 
En cuanto a la priorización de equipos biomédicos, para compra por parte de la USPEC en el marco de la Emergencia Penitenciaria y Carcelaria,  se priorizaron las necesidades de equipos biomédicos “básicos” para la atención en salud, enviando informes a la USPEC mediante oficios N° 8310-SUBAS-06799 del 1/06/2016, 8310-SUBAS-08825 del 13/07/2016, 8310-SUBAS-10043 del 9/08/2016 y 8310-SUBAS-10775 del 22/08/2016,  este último sobre necesidades de equipos biomédicos de las  Unidades de Salud Mental  (EC-Bogotá, EPMSC Cali).
5. SISTEMA DE INFORMACIÓN EN SALUD:
Diligenciamiento de la valoración médica de ingreso de la 1.499 internos en el formulario básico de SISIPEC Fase I / Examen de Ingreso
</t>
  </si>
  <si>
    <t>Esta es la primera acción que estableció el subcomité de información para el desarrollo de un sistema de información serio y confiable. A su vez esta acción fue dividida en cuatro subacciones así:  1. Exhibir esquemáticamente las decisiones de la Corte Constitucional, identificando las órdenes proferidas, el fin de las mismas, sus destinatarios, los términos conferidos (25%); 2. Hacer visible información estadística. (25%); 3. Exhibir el estado del cumplimiento, a través de informes de gestión, de resultado y de impacto en los derechos de las personas privadas de la libertad (25%); 4. Publicidad e interoperabilidad de dicha información entre las entidades involucradas. (25%). Dado que en este momento se han cumplido completamente las dos primeras acciones (decisiones de la corte colgadas e información estadística disponible(50%)) y se ha cumplido parcialmente la tercera, pues se encuentran documentaciones del Comité de Seguimiento de la Sentencia y algunos informes de Procuraduría y Defensoría, pero aún falta por subir las matrices del plan de acción a la web (lo que implica un cumplimiento del 10% de la tercera subacción) se tiene un estado parcial de cumplimiento del 60%.</t>
  </si>
  <si>
    <t xml:space="preserve">El Ministerio de Justicia y del Derecho realizó la jornada de capacitación denominada: “El papel de los entes territoriales en el sistema penitenciario y carcelario”.
Esta jornada fue convocada por la Dirección de Política Criminal del Ministerio de Justicia y del Derecho y se realizó el 16 de agosto de 2016 en un horario de 9:00 a.m. a 4:00 p.m. (7 horas) en el auditorio del Ministerio de Justicia y del Derecho.
El objetivo de las jornadas era establecer vínculos y brindar las herramientas necesarias a los entes territoriales conminados por la sentencia para que puedan participar activamente en el sistema penitenciario y carcelario, haciéndose cargo de la población sindicada de sus territorios.
La agenda se compone de 4 ejes temáticos: (i) entendimiento del sistema penitenciario y carcelario y su relación con los entes territoriales; (ii) cómo las entidades territoriales pueden cumplir sus obligaciones con la población sindicada; (iii) salud pública y cárceles; y (iv) construcción de planes de acción de los entes territoriales de cara al sistema penitenciario y carcelario. 
La jornada se organizó de esta manera para que los asistentes pudieran conocer en un primer momento el contexto actual del sistema penitenciario y las problemáticas por las que está pasando, supieran cuál es el sustento normativo de las obligaciones que municipios y departamentos tienen frente al sistema y tuvieran claras las órdenes de la sentencia T-762 de 2015. 
Con posterioridad a este ejercicio contextual, se procedió a brindar la información técnica y de planeación necesarias sobre los requisitos, trámites, costos y alternativas que deben tener en cuenta las entidades territoriales para garantizar su efectiva participación en el sistema.
Para finalizar se dio una sesión dirigida a la proyección de las dos posibles alternativas de participación de los entes territoriales (firma de convenios o construcción de cárceles) en donde a través de una metodología de marco lógico se realizó el ejercicio de diseño y planificación de cada una de las acciones a tomar para cumplir con los objetivos planteados. Este ejercicio le fue entregado a cada uno de los asistentes para que puedan usarlo como base de sus propios planes. 
Adicionalmente, el Ministerio de Justicia les mostró la matriz de seguimiento que llevará la cartera para realizar el acompañamiento y verificación de las acciones y se estableció el 7 de septiembre como fecha máxima para que las entidades remitan las respectivas matrices de marco lógico y seguimiento a la cartera. Igualmente, se les reiteró que la cartera de Justicia ofrecerá el apoyo técnico necesario para que las entidades territoriales puedan diseñar su plan de cumplimiento de la sentencia y se informó que desde el Ministerio se hará un acompañamiento continuo para la implementación y evaluación de los mismos.
Para abarcar esta agenda, el Ministerio de Justicia y del Derecho contó con el acompañamiento en la entrega de las sesiones del Ministerio de Salud y Protección Social, el Ministerio de Hacienda y Crédito Público, el Departamento Nacional de Planeación, el INPEC, la USPEC, e incluso de la Procuraduría General de la Nación, en su rol de vigilancia.
En total participaron 37 personas de los municipios y departamentos de Pereira, Medellín, Bogotá, Cúcuta, Cartago, Palmira, Itagüí, Apartadó, Sincelejo, Villavicencio, Santander, Risaralda, Valle del Cauca y Meta. Los participantes fueron en su mayoría Secretarios de Interior, Gobierno, Salud y Seguridad y asesores de los Despachos de Gobierno. 
Se estableció como compromiso que las entidades territoriales deberán realizar un plan de acción para entregar los 15 días hábiles siguientes al encuentro, es decir el 7 de septiembre. 
 La jornada estuvo acompañada por la Procuraduría General de la Nación y la Contraloría. 
Los resultados fueron los siguientes:
- La Convocatoria fue bien recibida en cuanto a confirmación y compromiso de los entes territoriales para asistir, no obstante algunos de los participantes que habían sido previamente confirmados no se presentaron el día de las jornadas.
- A pesar de que se hicieron presentes representantes de la mayoría de las entidades territoriales (más del 50% de los conminados), varias alcaldías y gobernaciones no asistieron y es necesario realizar con ellos otro tipo de acercamientos para asegurar su participación en el sistema y el desarrollo de unas relaciones de trabajo más estrechas entre la nación y los territorios. 
- La mayoría de participantes fueron personas con capacidad de toma de decisiones, en su  mayoría Secretarios de las distintas administraciones, lo cual es muy productivo para estas capacitaciones ya que los compromisos adquiridos en cuanto a planificación y trabajo coordinado tienen un respaldo de la administración.
- El contenido de la capacitación fue suficiente y solucionó varias dudas de las entidades territoriales frente al sistema y los procedimientos a seguir. Fue importante la representación de las distintas entidades del Gobierno Nacional para solucionar preguntas sectoriales y brindar panoramas más generales sobre los procesos.
- La mayoría de los participantes se mostraron con disposición de cumplir con las órdenes de la sentencia y garantizar una participación de sus municipios y departamentos en el sistema penitenciario y carcelario, sin embargo manifestaron sus preocupaciones frente a los recursos que tengan disponibles para desarrollar los planes de acción.
- Durante la capacitación se abrieron espacios de diálogo importantes en  los cuales las autoridades locales expresaron las acciones que ya han realizado en el marco del cumplimiento de sus obligaciones con el sistema penitenciario y carcelario colombiano, brindaron alternativas de solución y se dialogó sobre los alcances de la legislación en esta materia y sobre las posibles reformas.
- La capacitación resultó ser un buen medio para realizar un acercamiento inicial con las diferentes entidades territoriales y generar lazos entre el Ministerio de Justicia y las diferentes alcaldías y gobernaciones. Sin embargo, se hace necesario realizar un acompañamiento continuo para que el trabajo nación-territorio sea más fluido.
- Las entidades territoriales se comprometieron a enviar en los plazos designados los instrumentos de seguimiento. Cuando esta fecha llegue se revisarán las acciones a seguir (seguimiento a distancia, visitas, segundas capacitaciones o asesorías) de acuerdo a los resultados obtenidos de este primer ejercicio.
A la fecha, solo ocho entidades territoriales han enviado sus planes de acción. Con ellos haremos el acompañamiento necesario para que puedan ejecutar sus planes de acuerdo a lo allí establecido. A los demás entes territoriales se les volverá a requerir para que envíen sus planes de acción.
</t>
  </si>
  <si>
    <t>Como resultado de las capacitaciones y dado que en la jornada realizada por el Ministerio de Justicia  (i) se hizo una sesión específica para explicar la construcción de un Plan de Acción para la participación de los entes territoriales en el sistema penitenciario y carcelario, y(ii)  se entregó a los asistentes las matrices y soportes para que las entidades territoriales pudieran realizar este ejercicio desde su autonomía, se estableció como compromiso que las entidades territoriales deberían realizar un plan de acción para entregar los 15 días hábiles siguientes al encuentro, es decir el 7 de septiembre de 2016. Esta fecha fue anunciada en el desarrollo de las jornadas de capacitación y adicionalmente se les recordó a todos los entes territoriales conminados por vía de correo electrónico enviado el 1 de septiembre del año en curso.
No obstante, para esa fecha, solo ocho entidades territoriales enviaron sus planes de acción (Apartadó, Cartago, Pereira, Meta, Antioquia, Villavicencio, Valle del Cauca e Itaguí). Por esta razón la Cartera tomó la decisión de oficiar a las entidades territoriales que no enviaron el plan el pasado 22 de septiembre recordándoles el compromiso asumido y ampliando el plazo para que envíen el respectivo Plan de Acción de cada municipio o departamento con un nuevo plazo al 30 de septiembre de 2016.
En paralelo, se procedió a hacer la revisión de los ocho planes de acción allegados, para establecer la mejor forma de aproximación que permita brindar el apoyo técnico necesario desde esta Cartera. Para esto, se realizó una matriz, de acuerdo al Plan presentado por cada entidad, en la que se analizan las acciones que van a emprender (o ya emprendieron) y se fijan acciones de esta Cartera para impulsar, desde el marco de nuestras competencias, las acciones de estas entidades.
Para las demás entidades territoriales, el día de hoy vence el segundo plazo para enviar su documentación y, al momento de cierre de este informe, no le han sido allegados a esta Cartera los planes de acción de las restantes entidades. En octubre se procederá entonces a iniciar las acciones establecidas para el reporte de este incumplimiento a la Mesa de Seguimiento y la Procuraduría General de la Nación.</t>
  </si>
  <si>
    <t>Se elaboró un informe, por parte del personal de la Dirección de Infraestructura de la USPEC, no sólo con los contraos, sino con visitas en los sitios donde se realizaron las obras, asì se  hizo la descripción de las areas de sanidad que han sido intervenidas a la fecha, que suman 4 sanidades nuevas, 1 sanidad intervenida para ampliación y 42 con interención en mantenimiento y acabados arquitectonicos.</t>
  </si>
  <si>
    <t>El proyecto de inversión fue estructurado, por el personas adscritos a la Dirección de infraestructura de la USPEC,  quienes realizaron visitas y diagnósticos en los ERON ha intervenir y  realizar inversiones de acuerdo a las condiciones físicas de los establecimientos, con el fin de cumplir con las necesidades en de cada ERON para la prestacion de un buen servicio de salud. El proyecto de inversion fue presentado a las entidades correspondientes para su aprobación.</t>
  </si>
  <si>
    <t>Se relizó la visita po por parte del personas de la Dirección de Infraestructura de la USPEC,  a las áreas de sanidad verificando el estado real de la infraestructura física de acuerdo a los lineamientos dados por la corte y a los  establecidosen las GUÍAS TEÓRICAS PARA UNIDADES DE SANIDAD
DE LOS ESTABLECIMIENTOS DE RECLUSIÓN trabajadas entre Minsalud, USPEC e INPEC.
como resultado de este diagnóstico se pudo inferir que en los estableciminetos de primera generación que se clasifican en la categoría de casas de claustro no es posible realizar intervenciones significativas en áreas de sanidad debido a las limitaciones físicas de la Infraestructura y la imposibilidad de ampliar espacios para este uso.</t>
  </si>
  <si>
    <t xml:space="preserve">Debido a que la mayor cantidad de establecimineots objeto de estudio son de primera generación y que 120 de los 136 ERON pertenecen a la primera generación, la USPEC con la colaboración del INPEC, Minjusticia y el acompañamiento del CICR, realizó el primer taller para definir los minimos críticos en estableciminetos de primera generación.
 Entre las conclusiones mas relevantes se determinó que  los establecimientos de primera generacion deben clasificarse en 3 grupos (Casas de claustro , Edificaciones adaptadas al uso penitenciario y Establecimientos diseñados para el uso penitenciario -cárceles modelo-), los establecimientos que se encuentran en el primer grupo son los que presentan mayores dificultades a la hora de adaptar espacios vitales como los de Sanidad, es por eso que se recomienda el reemplazo de estos ya que las intervneciones que se realicen en estos serán insuficientes para la vida digna en reclusión. </t>
  </si>
  <si>
    <t>Se realizó la solicitud al INPEC. La USPEC recibió las actas de priorización de los 16 establecimientos modificadas, priorizando las intervenciones en áreas de sanidas, baterias sanitarias, mantneimineto en a los alojamintos de internos, baterias sanitarias, duchas y áreas de visitas íntimas en los estableciminetos tubieran las condiciones físicas necesarias para realizar este tipo de intervenciones.</t>
  </si>
  <si>
    <t>Una vez realizado el diagóstico de los 16 ERON y teniendo en cuenta que 3 ya han sido intervenidos se proyectó hacer mantenimiento y adecuaciones a 13 ERON de los 20 comprendidos en la Emergencia Carclaria de los cuales 16 se encuentran comprendidos en la Sentencia T-762.  Para las visitas, diagnósticos y estructuración de proyectos, la USPEC ha destinado personal, no sólo de la Dirección de Infraestructura, si no tamién de la oficina de planeación y gestión contratual entre otras, para garantizar el fortalecimiento y de los mismos y su ejecución conforme a las necesidades detectadas.</t>
  </si>
  <si>
    <t>Las obras se ejecutarán en el marco del proyecto para el mantenimiento de 69 ERON  con rescursos de las vigencias 2016-2017, estos establecimientos fueron priorizados teniendo en cuenta los 16 de sentencia t-762, 4 mas para completar 20 de emergencia penitenciaria, y 49 establecimientos mas que comprenden los ERON de 2da y 3ra generación y los que tienen órdenes judiciales penidientes por acatar. Las obras se ejecutarán posterior a la aprobación de recursos, proceso de licitación y contratación.</t>
  </si>
  <si>
    <t xml:space="preserve">Se realizo la entrega de 44.895 Kits de Aseo a los 16 ERON accionados en la sentencia, con una población total de 26.193 internos, las cuales corresponden a dos entregas realizadas en el año 2016 (abril y agosto), de la siguiente manera:
*EPMSC Bucaramanga:
Poblacion = 2.890 
Entregas = 4.165
*EC Bogotá:
 Poblacion= 4.988 
Entregas= 8.741
*COCUC:
 Poblacion= 3.996 
Entregas= 3.877
*San Vicente de Chucuri
 Poblacion= 69 
Entregas= 253
*EPMSC Palmira:
 Poblacion= 2.681 
Entregas = 4.903
*EPMSC  Florencia: 
Poblacion=  871 
Entregas= 1.137
*EPMSC Sincelejo:
 Poblacion = 1.151 
Entregas = 1.494
*EPMSC Anserma:
Poblacion =  283 
Entregas = 1.205
*EPMSC Roldanillo: 
Poblacion = 123 
Entregas = 585
*EPMSC Pereira:
 Poblacion = 1.328 
Entregas= 2.661
*EPMSC Santa Rosa de Cabal:
 Poblacion = 255 
Entregas = 979
*PEDREGAL: 
Poblacion = 3.261 
Entregas = 5.111
*EPMSC Cartago:
Poblacion =  521 
Entregas = 1.623
*EPAMSCAS Itagüí: 
 Poblacion = 952 
Entregas = 3.468
* EPMSC Apartadó:
Poblacion = 1.017 
Entregas= 1.061
*EPMSC  Villavicencio 
Poblacion =  1.807 
Entregas = 3.632
</t>
  </si>
  <si>
    <t xml:space="preserve">Se realizo censo a la PPL en los 16 ERON accionados, encontrando que 3.623 internos no cuentan con elementos de cama (con corte al 30 de septiembre de 2016): 
*ESTABLECIMIENTO N° TOTAL DE PPL QUE NO CUENTA CON ELEMENTOS DE CAMA: 
*EPMSC Bucaramanga=  0
*San Vicente de Chucuri = 0
*EPMSC Palmira = 0
*EPMSC Anserma = 0
*EPMSC Roldanillo = 0
*EPMSC Pereira = 0
*EPMSC Santa Rosa de Cabal = 0
*EPMSC Cartago = 0
*EPAMSCAS Itagüí = 0
*EPMSC  Villavicencio = 0
*COCUC = 15
*Pedregal- COPED = 306
*EPMSC Apartado = 152
*EC Bogotá = 1.971
*EPMSC Florencia = 365
*EPMSC Sincelejo = 814
De igual forma, el censo anterior permitio concluir que 22.790 internos cuentan con elementos de cama (con corte al 30 de septiembre de 2016): 
*EPMSC Bucaramanga=  2.952
*San Vicente de Chucuri = 63
*EPMSC Palmira = 2655
*EPMSC Anserma = 285
*EPMSC Roldanillo = 115
*EPMSC Pereira = 1338
*EPMSC Santa Rosa de Cabal = 257
*EPMSC Cartago = 518
*EPAMSCAS Itagüí = 1003
*EPMSC  Villavicencio = 1798
*COCUC = 3958
*Pedregal- COPED =  2943
*EPMSC Apartado = 1022
*EC Bogotá = 3023
*EPMSC Florencia = 508
*EPMSC Sincelejo = 352
</t>
  </si>
  <si>
    <t xml:space="preserve">Se realizo la entrega de 22.413 elementos de cama a los 16 ERON accionados en la sentencia, entre 15 de abril al 28 de septiembre de 2016, con una población total de 26.261 internos, de la siguiente manera:
*EPMSC Bucaramanga: 
Poblacion = 2.820 
Entregas = 2820
*San Vicente de Chucuri
Poblacion = 65 
Entregas = 65
*EPMSC Palmira 
Poblacion = 2.645 
Entregas = 2645
*EPMSC Anserma
Poblacion = 285 
Entregas = 285
*EPMSC Roldanillo 
Poblacion = 114 
Entregas = 114
*EPMSC Pereira 
Poblacion = 1.343 
Entregas = 1.343
*EPMSC Santa Rosa de Cabal 
Poblacion = 254 
Entregas = 254
*EPMSC Cartago 
Poblacion = 519 
Entregas = 519
*EPAMSCAS Itagüí 
Poblacion = 982 
Entregas = 982
*EPMSC  Villavicencio 
Poblacion = 1.797 
Entregas = 1797
*COCUC 
Poblacion = 3.953 
Entregas = 3.938
*Pedregal- COPED 
Poblacion = 3.251 
Entregas = 2945
*EPMSC Apartado
 Poblacion = 1.024 
Entregas = 872
*EC Bogotá 
Poblacion = 4.971 
Entregas = 3000
*EPMSC Florencia 
Poblacion = 865 
Entregas = 500
*EPMSC Sincelejo
Poblacion =  1.148 
Entregas = 334
</t>
  </si>
  <si>
    <t>Para cumplir con la entrega de Kits de Aseo y Elementos de Cama el INPEC para la vigencia 2016 se le asigno un rubro presupuestal de $8.594.779.416, y cumplir con la entrega de estos mismo elementos en los 16 ERON accionados vale $6.436.038.160, por lo que se crearia un deficit de $21.045.444.664</t>
  </si>
  <si>
    <t>Se cuenta con los 16 oficios donde se solicita a la Defensoria del Pueblo el acompañamiento y la verificacion de la entrega de kit de aseo y los elementos de cama, radicados entre agosto y septiembre de 2016</t>
  </si>
  <si>
    <t xml:space="preserve">Se realizo la entrega de 52.868 Kits de Aseo a los 16 ERON accionados en la sentencia, entre 01 de julio al 31 de agosto de 2016, con una población total de 26.261 internos, de la siguiente manera:
*EPMSC Bucaramanga:
Poblacion = 2952 
Entregas = 7256
*EC Bogotá:
 Poblacion= 4994 
Entregas=  8816
*COCUC:
 Poblacion= 3973
Entregas= 4384
*San Vicente de Chucuri
 Poblacion= 63 
Entregas= 319
*EPMSC Palmira:
 Poblacion= 2655
Entregas = 5403
*EPMSC  Florencia: 
Poblacion=  873 
Entregas= 1895
*EPMSC Sincelejo:
 Poblacion = 1166
Entregas = 1762
*EPMSC Anserma:
Poblacion =  285 
Entregas = 1524
*EPMSC Roldanillo: 
Poblacion = 115
Entregas = 590
*EPMSC Pereira:
 Poblacion = 1338
Entregas= 3624
*EPMSC Santa Rosa de Cabal:
 Poblacion = 257 
Entregas = 1101
*PEDREGAL: 
Poblacion = 3249 
Entregas = 5111
*EPMSC Cartago:
Poblacion =  518 
Entregas = 1979
*EPAMSCAS Itagüí: 
 Poblacion = 1003
Entregas = 3948
* EPMSC Apartadó:
Poblacion = 1.022 
Entregas= 1061
*EPMSC  Villavicencio 
Poblacion =   1798
Entregas = 4095
</t>
  </si>
  <si>
    <t xml:space="preserve">
La diferencia de los elementos de dotacion entregados y la poblacion privada de la libertad actual en el establecimiento, corresponde a la informacion registrada en el aplicativo misional SISIPEC WEB, el cual esta compuesto por: 
1. Kit de aseo 
2. Elementos de cama (Colchoneta, Sabana, Sobre sabana, Cobija. Almohada)
De otro lado, en atencion a que normativamente ni la Corte en su propia sentencia definio el termino o periodicidad de entrega de los Kit de Aseo, dicho vacio juridico se ha venido llenando por parte del INPEC mediante Memorando No. 0251 del 10 de marzo de 2004, en el cual se fija las entregas de estos elementos cada cuatro meses (abril, agosto y diciembre), es decir, tres entregas al año.  </t>
  </si>
  <si>
    <t>El proyecto de inversión fue estructurado para realizar inversiones de acuerdo a las condiciones físicas de los establecimientos, con el fin de cumplir con las necesidades en de cada ERON para cubrir las necesidades de acceso a duchas y baterias sanitarias suficientes.
El proyecto de inversion fue presentado a las entidades correspondientes para su aprobación.</t>
  </si>
  <si>
    <t>Con el fin de dar cumplimiento a lo ordenado por la corte constitucional para superar el estado de cosas inconstitucionales en los establecimientos de reclusión del orden nacional –ERON-, mejorar las condiciones de vida de la población privada de la libertad – PPL- y procurar proporcionar los espacios necesarios para que puedan desarrollar actividades de resocialización y redención de pena, la USPEC dentro del PLAN DE ACCIÓN USPEC ST-762 DE 2015 desarrolló visitas de reconocimiento a los 16 establecimientos objeto de la sentencia, con el fin de verificar el estado real de las condiciones de vida de la PPL..
El documento diagnóstico contiene información analizada bajo los parámetros dados por la Corte Constitucional en la Sentencia 7-762 en cuanto a capacidad  real de los establecimientos de acuerdo a las áreas de acceso para la PPL, capacidad actual y capacidad óptima de las áreas de alojamiento de internos, espacios para las visitas íntimas, baterías sanitarias, duchas, comedores, condiciones generales de sanidad y  acceso a las edificaciones destinadas al desarrollo de actividades para la resocialización. 
Una vez estudiado el contenido de la Sentencia T-762 de 2015 se hizo la identificación de los criterios de evaluación de ERON que adopta la corte constitucional.
La dirección jurídica junto a la dirección de infraestructura presentaron a los funcionario de infraestructura s más relevantes de la Sentencia T-762 y Socializaron los compromisos de la USPEC frente a Presidencia de la República, Defensoría del Pueblo y Ministerio de Justicia.
La dirección de infraestructura elaboró un conjunto de tablas para la recolección de información en sitio de tal forma que se pueda reconocer la presencia o no de afectaciones en cada espacio.
Se consolidó un grupo de 11(once) profesionales (arquitectos e ingenieros) encargados de hacer el levantamiento cualitativo en cada una de las dimensiones adoptadas por la corte constitucional.
Se entregó las tablas de levantamiento de información a los profesionales y se les dio instrucciones claras sobre su diligenciamiento, y forma de documentar la información recolectada.
Se consolidó un grupo de 5 (cinco) técnicos en dibujo arquitectónico quienes se encargaron de hacer el levantamiento arquitectónico de los 16 ERON
El documento diagnóstico contiene informacion detallada en cuanto a las características espaciales de las celdas,disponibilidad de baños y duchas para los internos, caracteristicas de los edificios de sanidad, y dsponibilidad de espacios para recibir visitas ínitmas,  así como  indicadores de hacinamiento en celda y en establecimiento de acuerdo a la disponbilidad de espacio total en establecimiento por inerrno.</t>
  </si>
  <si>
    <t>Se realizó la solicitud al INPEC. La USPEC recibió las actas de priorización de los 16 establecimientos modificadas, priorizando las intervenciones en áreas de sanidad, baterias sanitarias, mantneimineto en a los alojamintos de internos, baterias sanitarias, duchas y áreas de visitas íntimas en los estableciminetos tubieran las condiciones físicas necesarias para realizar este tipo de intervenciones.</t>
  </si>
  <si>
    <t>Una vez realizado el diagóstico de los 16 ERON y teniendo en cuenta las limitaciones espaciales y las imposibilidades de intervención de algunos establecimientos se proyectó obras la intervención en duchas y baterías sanitarias en 14  ERON.</t>
  </si>
  <si>
    <t>La USPEC presentó ante el DNP el plan de inversión para el desarrollo de obras de mantenimineto al nivel nacional. Las obras se ejecutarán en el marco del proyecto para el mantenimiento de 69 ERON  con rescursos de las vigencias 2016-2017, estos establecimientos fueron priorizado teniendo en cuenta los 16 de sentencia t-762, 4 mas para completar 20 de emergencia penitenciaria, y 49 establecimientos mas que comprenden los ERON de 2da y 3ra generación y los que tienen órdenes judiciales penidientes por acatar. Las obras se ejecutarán posterior a la aprobación de recursos, proceso de licitación y contratación. Las obras concernientes a la contruccion, reparación o adeucación de  duchas y baterías sanitarias, serán ejecutarads una vez se reciba  la aprobación de recursos, proceso de licitación y contratación.</t>
  </si>
  <si>
    <t>El proyecto de inversión fue estructurado para realizar inversiones de acuerdo a las condiciones físicas de los establecimientos, con el fin de cumplir con las necesidades en de cada ERON para la prestacion de un buen servicio de salud. El proyecto de inversion fue presentado a las entidades correspondientes para su aprobación.</t>
  </si>
  <si>
    <t>Con el fin de dar cumplimiento a lo ordenado por la corte constitucional para superar el estado de cosas inconstitucionales en los establecimientos de reclusión del orden nacional –ERON-, mejorar las condiciones de vida de la población privada de la libertad – PPL- y procurar proporcionar los espacios necesarios para que puedan desarrollar actividades de resocialización y redención de pena, la USPEC dentro del PLAN DE ACCIÓN USPEC ST-762 DE 2015 desarrolló visitas de reconocimiento a los 16 establecimientos objeto de la sentencia, con el fin de verificar el estado real de las condiciones de vida de la PPL.</t>
  </si>
  <si>
    <t>Debido a que la mayor cantidad de establecimineots objeto de estudio son de primera generación y que 120 de los 136 ERON pertenecen a la primera generación, la USPEC con la colaboración del INPEC, Minjusticia y el acompañamiento del CICR, realizó el primer taller para definir los minimos críticos en estableciminetos de primera generación.</t>
  </si>
  <si>
    <t xml:space="preserve"> Entre las conclusiones mas relevantes se determinó que  los establecimientos de primera generacion deben clasificarse en 3 grupos (Casas de claustro , Edificaciones adaptadas al uso penitenciario y Establecimientos diseñados para el uso penitenciario -cárceles modelo-); los establecimientos que se encuentran en el primer grupo son los que presentan mauyores dificultades a la hora de adaptar espacios vitales como los de Sanidad y espacios adecuados para recibir visitas familiares e íntimas.</t>
  </si>
  <si>
    <t>El porcentaje de cumplimiento que aquí se reporta, corresponde a la division de la accion en cuatro (4) sub acciones, que conducen al cumplimiento de la misma con su respectivo peso porcentual: 
1) Elaboracion del lineamiento (50%)
2) Revision por parte de la Directora de Atencion y Tratamiento (20%)
3) Aprobacion por la Oficina Asesora de Planeacion (20%)
4) Cargue a la plataforma Isolution, la cual hace parte del Sistema Integrado de Gestion de Calidad (10%)</t>
  </si>
  <si>
    <t>Una vez realizado el diagóstico de los 16 ERON y teniendo en cuenta las limitaciones espaciales y las imposibilidades de intervención de algunos de los ERON se proyectó obras para brindar espacio de visitas íntimas en 4 ERON.</t>
  </si>
  <si>
    <t>El Reglamento Interno General (Acuerdo 0011 de 1995) a la fecha esta siendo objeto de modificacion, atendiendo observaciones realizadas del sector.</t>
  </si>
  <si>
    <t xml:space="preserve">El porcentaje de cumplimiento que aquí se reporta, corresponde a la division de la accion en dos (2) sub acciones, que conducen al cumplimiento de la misma con su respectivo peso porcentual: 
1) Modificacion del Reglamento Interno General (Acuerdo 0011 de 1995) - (40%)
2) Modificacion del Reglamento de Regimen Interno, por cada uno de los ERON - (60%)
</t>
  </si>
  <si>
    <t>La USPEC presentó ante el DNP el plan de inversión para el desarrollo de obras de mantenimineto al nivel nacional. Las obras se ejecutarán en el marco del proyecto para el mantenimiento de 69 ERON  con rescursos de las vigencias 2016-2017, estos establecimientos fueron priorizado teniendo en cuenta los 16 de sentencia t-762, 4 mas para completar 20 de emergencia penitenciaria, y 49 establecimientos mas que comprenden los ERON de 2da y 3ra generación y los que tienen órdenes judiciales penidientes por acatar. Las obras se ejecutarán posterior a la aprobación de recursos, proceso de licitación y contratación.</t>
  </si>
  <si>
    <t>la USPEC en coordinación con el INPEC y el Ministerio de Salud elaboró el manual, el cual fue adoptado mediante la Resolución No. 000560 de 17 de julio de 2014. El Manual sirve de guia para la elaboración de los estudios previos y se pone en práctica en la ejecución de los contratos de suminstro de alimentación.  El mismo fue producto de varias reuniones pernanentes entre las entidades, coordinando las competencias legales que cada una tiene asignada en este tema.</t>
  </si>
  <si>
    <t>Se efectuarón las visitas a los establecimientos en el mes de abril de 2016 y se proyectaron los informes y planes de mejora correspondientes. Se cuenta con los informes de supervisión e interventoria de los 16 establecimientos.</t>
  </si>
  <si>
    <t xml:space="preserve">Se realizó informe de  seguimiento a Nivel Nacional dirigido a la USPEC, respecto a las calidades de la alimentación suministrada a la PPL, en los siguientes periodos:
1. Marzo y abril de 2016  
2. Mayo y junio de 2016 
3. Julio y Agosto de 2016
En dicho informe se presentan las irregularidades reportadas por los ERON, según la recopilación y análisis de las Actas del Comité de Seguimiento de suministro de Alimentos -COSAL, órgano encargado en los establecimientos de verificar que la alimentación suministrada cumpla con las características de calidad que inciden directamente en el bienestar de la población privada de la libertad. 
</t>
  </si>
  <si>
    <t>Dada la magnitud de la orden la dirección de infraestructura estableció que para conocer el estado real de las redes Hidraulicas y sanitarias de los 16 ERON, se debía constiturir un equipo de profesionales en hidraulica y sanitaria, topografos y auxiliares en arquitectura y diseño para el levantamiento de información en campo y determinar el estado actual de las redes en esta especialidad. Es por esto que el quipo de profesionales, técnicos y auxiliares, se encuentra realizando el  catastro hidraulico y la verificacion de las redes hidrosanitarias de los 16 ERON.</t>
  </si>
  <si>
    <t xml:space="preserve">La USPEC presentó ante el DNP el plan de inversión para el desarrollo de obras de mantenimineto al nivel nacional. Las obras se ejecutarán en el marco del proyecto para el mantenimiento de 69 ERON  con rescursos de las vigencias 2016-2017, estos establecimientos fueron priorizado teniendo en cuenta los 16 de sentencia t-762, 4 mas para completar 20 de emergencia penitenciaria, y 49 establecimientos mas que comprenden los ERON de 2da y 3ra generación y los que tienen órdenes judiciales penidientes por acatar. Las obras se ejecutarán posterior a la aprobación de recursos, proceso de licitación y contratación. </t>
  </si>
  <si>
    <t xml:space="preserve">El porcentaje de cumplimiento que aquí se reporta, corresponde a la division de la accion en cuatro (4) sub acciones, que conducen al cumplimiento de la misma con su respectivo peso porcentual: 
1) Solicitud de la informacion a los ERON (10%)
2) Remision de la informacion solicitada por parte de los ERON (20%)
3) Consolidacion de la informacion reportada por los ERON (10%)
4) Analisis y conclusiones de la informacion (60%)
</t>
  </si>
  <si>
    <t>Acción adicional</t>
  </si>
  <si>
    <t>Id</t>
  </si>
  <si>
    <t>CAMBIOS AVANCE</t>
  </si>
  <si>
    <t>CAMBIOS AVANCE CUALI</t>
  </si>
  <si>
    <t>CAMBIOS LOGROS</t>
  </si>
  <si>
    <t>CAMBIOS DIFICULTADES</t>
  </si>
  <si>
    <t>CAMBIOS OBSERVACIONES</t>
  </si>
  <si>
    <t>Informe</t>
  </si>
  <si>
    <t>Periodo reporte: 08-04-2016 - 30-09-2016</t>
  </si>
  <si>
    <t xml:space="preserve">Gestión de los proyectos de ley y actos legislativos cumpliendo el estándar mínimo constitucional/
Gestión de los proyectos de ley y actos legislativos para que cumplan el estándar mínimo constitucional </t>
  </si>
  <si>
    <t xml:space="preserve">Proyectos de Ley presentados para revisión./Proyectos de Ley revisados, y aprobados u objetados </t>
  </si>
  <si>
    <t>Actividades de difusión realizadas / Actividades de difusión programadas</t>
  </si>
  <si>
    <t>Actividades de seguimiento a la radicación y expedición de la Ley modificatoria de la Ley 1709 2014 realizadas/Actividades de seguimiento a la radicación y expedición de la Ley modificatoria de la Ley 1709/2014 requeridas</t>
  </si>
  <si>
    <t>Informes efectivamente elaborados/Informes preestablecidos semestralmente</t>
  </si>
  <si>
    <t>N° de cadenas de valor ajustadas 
/ 
N° de proyectos</t>
  </si>
  <si>
    <t xml:space="preserve">Gestión de viabilizaciones técnicas realizadas en el periodo a proyectos en materia carcelaria/ Gestión de viabilización técnica de proyectos en materia carcelaria </t>
  </si>
  <si>
    <t>N° de proyectos con actividades adecuadas al cumplimiento de la Sentencia T 762   
/
N° de proyectos a adecuar con actividades en el  cumplimiento de la Sentencia T 762</t>
  </si>
  <si>
    <t>Número de visitas realizadas a los proyectos de ampliación que se encuentran en ejecución durante el período  del informe.   
 /                                                     
Número de visitas programadas a los proyectos de ampliación que se encuentran en ejecución durante el  año</t>
  </si>
  <si>
    <t xml:space="preserve"> Gestión de viabilizaciones técnicas realizadas en el periodo a proyectos de refacción y mantenimiento de cupos /Gestión de viabilización técnica de proyectos de refacción y mantenimiento de cupos </t>
  </si>
  <si>
    <t xml:space="preserve">Número de proyectos revisados de Construcción de obra pública y evaluación de áreas mínimas  
 /                                                     
Número de  proyectos a revisar de Construcción de obra pública y evaluación de áreas mínimas  </t>
  </si>
  <si>
    <t>Gestión de viabilizaciones técnicas realizadas en el periodo a proyectos de infraestructura carcelaria/ Gestión de viabilización técnica de proyectos de infraestructura carcelaria</t>
  </si>
  <si>
    <t>Acuerdos efectivamente aprobados por el Consejo Directivo con instrucciones al Consorcio Fondo de Atención en salud PPL 2015/Cantidad de acuerdos del Consejo Directivo con instrucciones para el Consorcio Fondo de Atención en salud PPL 2015</t>
  </si>
  <si>
    <t>Solicitudes aprobadas mediante otro si al contrato/Solicitud viables de modificaciones al contrato de fiducia requeridos por el Consorcio Fondo de Atención en Salud PPL 2015</t>
  </si>
  <si>
    <t>Cantidad de Informes presentados por el Consorcio  fondo de la PPL, para revisión de la USPEC/Cantidad de Informes de Supervisión que se deben rendir conforme al contrato de fiducia</t>
  </si>
  <si>
    <t>Gestión de acuerdos alcanzados en el Consejo Directivo del Fondo de Salud/ Gestión de acuerdos en el Consejo Directivo del Fondo de Salud</t>
  </si>
  <si>
    <t>Acompañamiento técnico en solicitudes/ solicitudes de acompañamiento técnico presentadas</t>
  </si>
  <si>
    <t xml:space="preserve">Número de informes de seguimiento mensual presentados a la USPEC al periodo del informe  
 /                                                     
Número total informes de seguimiento mensual ha presentar a la USPEC en el año </t>
  </si>
  <si>
    <t>Trámites presupuestales competencia del DNP realizados/trámites presupuestales competencia del DNP  solicitados</t>
  </si>
  <si>
    <t>Oficios remitidos/oficios proyectados emitir</t>
  </si>
  <si>
    <t xml:space="preserve">Gestión de viabilizaciones técnicas realizadas en el periodo a proyectos de infraestructura carcelaria / Gestión de viabilización técnica de proyectos de infraestructura carcelaria </t>
  </si>
  <si>
    <t xml:space="preserve">Número de informes de seguimiento bimensual presentados a la USPEC al periodo del informe  
 /                                                     
Número total informes de seguimiento bimensual ha presentar a la USPEC en el año </t>
  </si>
  <si>
    <t xml:space="preserve">Sesiones del comité de seguimiento en las que efectivamente se hace seguimiento al tema presupuestal de la sentencia / sesiones del comité de seguimiento programadas para hacer seguimiento al tema presupuestal </t>
  </si>
  <si>
    <t>Número de Establecimientos Penitenciarios que cuentan con una estrategia aprobada de manejo del tiempo y de los espacios
 /                                                     
Total de Establecimientos Penitenciarios en el pais</t>
  </si>
  <si>
    <t xml:space="preserve">Informe elaborado/Informes programados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</si>
</sst>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b/>
      <sz val="12"/>
      <color theme="1"/>
      <name val="Calibri"/>
      <family val="2"/>
      <scheme val="minor"/>
    </font>
    <font>
      <b/>
      <sz val="12"/>
      <color theme="0"/>
      <name val="Calibri"/>
      <family val="2"/>
      <scheme val="minor"/>
    </font>
    <font>
      <sz val="20"/>
      <color theme="1"/>
      <name val="Calibri"/>
      <family val="2"/>
      <scheme val="minor"/>
    </font>
    <font>
      <sz val="20"/>
      <color theme="9"/>
      <name val="Segoe UI Symbol"/>
      <family val="2"/>
    </font>
    <font>
      <sz val="20"/>
      <color theme="7"/>
      <name val="Segoe UI Symbol"/>
      <family val="2"/>
    </font>
    <font>
      <sz val="20"/>
      <color rgb="FFC00000"/>
      <name val="Segoe UI Symbol"/>
      <family val="2"/>
    </font>
    <font>
      <sz val="60"/>
      <color theme="1"/>
      <name val="Calibri"/>
      <family val="2"/>
      <scheme val="minor"/>
    </font>
    <font>
      <b/>
      <sz val="12"/>
      <color rgb="FFFFFFFF"/>
      <name val="Calibri"/>
      <family val="2"/>
      <scheme val="minor"/>
    </font>
    <font>
      <b/>
      <sz val="12"/>
      <color rgb="FF000000"/>
      <name val="Calibri"/>
      <family val="2"/>
      <scheme val="minor"/>
    </font>
    <font>
      <b/>
      <sz val="13"/>
      <color rgb="FF000000"/>
      <name val="Calibri"/>
      <family val="2"/>
      <scheme val="minor"/>
    </font>
    <font>
      <b/>
      <sz val="12"/>
      <name val="Calibri"/>
      <family val="2"/>
      <scheme val="minor"/>
    </font>
    <font>
      <b/>
      <sz val="16"/>
      <color rgb="FFFFFFFF"/>
      <name val="Verdana"/>
      <family val="2"/>
    </font>
    <font>
      <sz val="20"/>
      <color rgb="FF9933FF"/>
      <name val="Segoe UI Symbol"/>
      <family val="2"/>
    </font>
    <font>
      <sz val="11"/>
      <name val="Calibri"/>
      <family val="2"/>
      <scheme val="minor"/>
    </font>
    <font>
      <sz val="20"/>
      <color theme="0" tint="-0.14999847407452621"/>
      <name val="Segoe UI Symbol"/>
      <family val="2"/>
    </font>
    <font>
      <sz val="11"/>
      <color rgb="FFFF0000"/>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2" tint="-0.749992370372631"/>
        <bgColor indexed="64"/>
      </patternFill>
    </fill>
    <fill>
      <patternFill patternType="solid">
        <fgColor theme="0"/>
        <bgColor indexed="64"/>
      </patternFill>
    </fill>
    <fill>
      <patternFill patternType="solid">
        <fgColor rgb="FF2C538C"/>
        <bgColor indexed="64"/>
      </patternFill>
    </fill>
    <fill>
      <patternFill patternType="solid">
        <fgColor rgb="FFF9C553"/>
        <bgColor indexed="64"/>
      </patternFill>
    </fill>
    <fill>
      <patternFill patternType="solid">
        <fgColor rgb="FFF1D87B"/>
        <bgColor indexed="64"/>
      </patternFill>
    </fill>
    <fill>
      <patternFill patternType="solid">
        <fgColor rgb="FFFFFF99"/>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s>
  <cellStyleXfs count="1">
    <xf numFmtId="0" fontId="0" fillId="0" borderId="0"/>
  </cellStyleXfs>
  <cellXfs count="73">
    <xf numFmtId="0" fontId="0" fillId="0" borderId="0" xfId="0"/>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0" xfId="0" applyFont="1" applyFill="1" applyAlignment="1">
      <alignment horizontal="center" vertical="center" wrapText="1"/>
    </xf>
    <xf numFmtId="14" fontId="0" fillId="0" borderId="0" xfId="0" applyNumberFormat="1"/>
    <xf numFmtId="0" fontId="0" fillId="0" borderId="0" xfId="0" applyAlignment="1">
      <alignment wrapText="1"/>
    </xf>
    <xf numFmtId="0" fontId="0" fillId="0" borderId="0" xfId="0" applyAlignment="1"/>
    <xf numFmtId="14" fontId="0" fillId="0" borderId="0" xfId="0" applyNumberFormat="1" applyAlignment="1"/>
    <xf numFmtId="14" fontId="2" fillId="2" borderId="0" xfId="0" applyNumberFormat="1"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left" vertical="center" wrapText="1"/>
    </xf>
    <xf numFmtId="0" fontId="0" fillId="0" borderId="2" xfId="0" applyBorder="1" applyAlignment="1">
      <alignment horizontal="justify" vertical="center" wrapText="1"/>
    </xf>
    <xf numFmtId="0" fontId="0" fillId="0" borderId="4" xfId="0" applyBorder="1" applyAlignment="1">
      <alignment vertical="center" wrapText="1"/>
    </xf>
    <xf numFmtId="0" fontId="0" fillId="0" borderId="4" xfId="0" applyBorder="1" applyAlignment="1">
      <alignment horizontal="left" vertical="center" wrapText="1"/>
    </xf>
    <xf numFmtId="0" fontId="0" fillId="0" borderId="4" xfId="0" applyBorder="1" applyAlignment="1">
      <alignment horizontal="justify" vertical="center" wrapText="1"/>
    </xf>
    <xf numFmtId="0" fontId="3" fillId="3" borderId="7" xfId="0" applyFont="1" applyFill="1" applyBorder="1" applyAlignment="1">
      <alignment horizontal="center" vertical="center" wrapText="1"/>
    </xf>
    <xf numFmtId="0" fontId="0" fillId="0" borderId="2" xfId="0" applyBorder="1"/>
    <xf numFmtId="0" fontId="0" fillId="0" borderId="0" xfId="0" pivotButton="1"/>
    <xf numFmtId="0" fontId="0" fillId="0" borderId="0" xfId="0" applyAlignment="1">
      <alignment horizontal="left"/>
    </xf>
    <xf numFmtId="0" fontId="0" fillId="0" borderId="0" xfId="0" applyNumberFormat="1"/>
    <xf numFmtId="0" fontId="0" fillId="0" borderId="2" xfId="0" applyBorder="1" applyAlignment="1">
      <alignment horizontal="left" vertical="center"/>
    </xf>
    <xf numFmtId="0" fontId="0" fillId="0" borderId="2" xfId="0" applyBorder="1" applyAlignment="1">
      <alignment horizontal="justify" vertical="center"/>
    </xf>
    <xf numFmtId="0" fontId="4" fillId="0" borderId="0" xfId="0" applyFont="1"/>
    <xf numFmtId="0" fontId="5" fillId="0" borderId="0" xfId="0" applyFont="1"/>
    <xf numFmtId="0" fontId="6" fillId="0" borderId="0" xfId="0" applyFont="1"/>
    <xf numFmtId="0" fontId="7" fillId="0" borderId="0" xfId="0" applyFont="1"/>
    <xf numFmtId="0" fontId="10" fillId="6" borderId="4" xfId="0" applyFont="1" applyFill="1" applyBorder="1" applyAlignment="1" applyProtection="1">
      <alignment horizontal="center" vertical="center" wrapText="1"/>
    </xf>
    <xf numFmtId="0" fontId="3" fillId="3" borderId="9" xfId="0" applyFont="1" applyFill="1" applyBorder="1" applyAlignment="1">
      <alignment horizontal="center" vertical="center" wrapText="1"/>
    </xf>
    <xf numFmtId="0" fontId="11" fillId="7" borderId="4" xfId="0" applyFont="1" applyFill="1" applyBorder="1" applyAlignment="1" applyProtection="1">
      <alignment horizontal="center" vertical="center" wrapText="1"/>
    </xf>
    <xf numFmtId="0" fontId="12" fillId="8" borderId="4" xfId="0" applyFont="1" applyFill="1" applyBorder="1" applyAlignment="1">
      <alignment horizontal="center" vertical="center" wrapText="1"/>
    </xf>
    <xf numFmtId="0" fontId="0" fillId="4" borderId="0" xfId="0" applyFill="1"/>
    <xf numFmtId="0" fontId="0" fillId="4" borderId="0" xfId="0" applyFill="1" applyAlignment="1">
      <alignment wrapText="1"/>
    </xf>
    <xf numFmtId="0" fontId="14" fillId="0" borderId="0" xfId="0" applyFont="1"/>
    <xf numFmtId="10" fontId="2" fillId="2" borderId="1" xfId="0" applyNumberFormat="1" applyFont="1" applyFill="1" applyBorder="1" applyAlignment="1">
      <alignment horizontal="center" vertical="center" wrapText="1"/>
    </xf>
    <xf numFmtId="10" fontId="0" fillId="0" borderId="0" xfId="0" applyNumberFormat="1" applyAlignment="1"/>
    <xf numFmtId="0" fontId="15" fillId="0" borderId="0" xfId="0" applyFont="1"/>
    <xf numFmtId="14" fontId="0" fillId="0" borderId="0" xfId="0" applyNumberFormat="1" applyAlignment="1">
      <alignment horizontal="justify" vertical="center" wrapText="1"/>
    </xf>
    <xf numFmtId="164" fontId="0" fillId="0" borderId="0" xfId="0" applyNumberFormat="1" applyAlignment="1">
      <alignment horizontal="justify" vertical="center" wrapText="1"/>
    </xf>
    <xf numFmtId="1" fontId="2" fillId="2" borderId="0" xfId="0" applyNumberFormat="1" applyFont="1" applyFill="1" applyBorder="1" applyAlignment="1">
      <alignment horizontal="center" vertical="center" wrapText="1"/>
    </xf>
    <xf numFmtId="1" fontId="0" fillId="0" borderId="0" xfId="0" applyNumberFormat="1"/>
    <xf numFmtId="0" fontId="16" fillId="0" borderId="0" xfId="0" applyFont="1"/>
    <xf numFmtId="0" fontId="10" fillId="6" borderId="0" xfId="0" applyFont="1" applyFill="1" applyBorder="1" applyAlignment="1" applyProtection="1">
      <alignment horizontal="center" vertical="center" wrapText="1"/>
    </xf>
    <xf numFmtId="14" fontId="0" fillId="0" borderId="0" xfId="0" applyNumberFormat="1" applyAlignment="1">
      <alignment wrapText="1"/>
    </xf>
    <xf numFmtId="0" fontId="3" fillId="3" borderId="0" xfId="0" applyFont="1" applyFill="1" applyBorder="1" applyAlignment="1">
      <alignment horizontal="center" vertical="center" wrapText="1"/>
    </xf>
    <xf numFmtId="10" fontId="0" fillId="0" borderId="0" xfId="0" applyNumberFormat="1"/>
    <xf numFmtId="10" fontId="0" fillId="0" borderId="0" xfId="0" applyNumberFormat="1" applyAlignment="1">
      <alignment wrapText="1"/>
    </xf>
    <xf numFmtId="0" fontId="0" fillId="0" borderId="0" xfId="0" applyAlignment="1">
      <alignment vertical="center"/>
    </xf>
    <xf numFmtId="14" fontId="0" fillId="0" borderId="2" xfId="0" applyNumberFormat="1" applyBorder="1" applyAlignment="1">
      <alignment vertical="center"/>
    </xf>
    <xf numFmtId="1" fontId="0" fillId="0" borderId="2" xfId="0" applyNumberFormat="1" applyBorder="1" applyAlignment="1">
      <alignment vertical="center"/>
    </xf>
    <xf numFmtId="0" fontId="0" fillId="0" borderId="2" xfId="0" applyBorder="1" applyAlignment="1">
      <alignment vertical="center"/>
    </xf>
    <xf numFmtId="0" fontId="0" fillId="0" borderId="5" xfId="0" applyBorder="1" applyAlignment="1">
      <alignment vertical="center" wrapText="1"/>
    </xf>
    <xf numFmtId="14" fontId="17" fillId="0" borderId="2" xfId="0" applyNumberFormat="1" applyFont="1" applyBorder="1" applyAlignment="1">
      <alignment vertical="center"/>
    </xf>
    <xf numFmtId="0" fontId="0" fillId="0" borderId="5" xfId="0" applyBorder="1" applyAlignment="1">
      <alignment horizontal="justify" vertical="center" wrapText="1"/>
    </xf>
    <xf numFmtId="0" fontId="0" fillId="4" borderId="2" xfId="0" applyFill="1" applyBorder="1" applyAlignment="1">
      <alignment horizontal="justify" vertical="center" wrapText="1"/>
    </xf>
    <xf numFmtId="0" fontId="0" fillId="4" borderId="5" xfId="0" applyFill="1" applyBorder="1" applyAlignment="1">
      <alignment horizontal="justify" vertical="center" wrapText="1"/>
    </xf>
    <xf numFmtId="14" fontId="0" fillId="4" borderId="2" xfId="0" applyNumberFormat="1" applyFill="1" applyBorder="1" applyAlignment="1">
      <alignment vertical="center"/>
    </xf>
    <xf numFmtId="1" fontId="0" fillId="4" borderId="2" xfId="0" applyNumberFormat="1" applyFill="1" applyBorder="1" applyAlignment="1">
      <alignment vertical="center"/>
    </xf>
    <xf numFmtId="0" fontId="8" fillId="4" borderId="2" xfId="0" applyFont="1" applyFill="1" applyBorder="1" applyAlignment="1">
      <alignment horizontal="center" vertical="center" wrapText="1"/>
    </xf>
    <xf numFmtId="10" fontId="0" fillId="4" borderId="2" xfId="0" applyNumberFormat="1" applyFill="1" applyBorder="1" applyAlignment="1">
      <alignment horizontal="center" vertical="center" wrapText="1"/>
    </xf>
    <xf numFmtId="14" fontId="13" fillId="5" borderId="0" xfId="0" applyNumberFormat="1" applyFont="1" applyFill="1" applyBorder="1" applyAlignment="1" applyProtection="1">
      <alignment horizontal="center"/>
    </xf>
    <xf numFmtId="0" fontId="9" fillId="5" borderId="3" xfId="0" applyFont="1" applyFill="1" applyBorder="1" applyAlignment="1" applyProtection="1">
      <alignment horizontal="center" vertical="center" wrapText="1"/>
    </xf>
    <xf numFmtId="0" fontId="9" fillId="5" borderId="10" xfId="0" applyFont="1" applyFill="1" applyBorder="1" applyAlignment="1" applyProtection="1">
      <alignment horizontal="center" vertical="center" wrapText="1"/>
    </xf>
    <xf numFmtId="0" fontId="9" fillId="5" borderId="11" xfId="0" applyFont="1" applyFill="1" applyBorder="1" applyAlignment="1" applyProtection="1">
      <alignment horizontal="center" vertical="center" wrapText="1"/>
    </xf>
    <xf numFmtId="0" fontId="9" fillId="5" borderId="12"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9" fillId="5" borderId="13" xfId="0" applyFont="1" applyFill="1" applyBorder="1" applyAlignment="1" applyProtection="1">
      <alignment horizontal="center" vertical="center" wrapText="1"/>
    </xf>
    <xf numFmtId="0" fontId="9" fillId="5" borderId="7" xfId="0" applyFont="1" applyFill="1" applyBorder="1" applyAlignment="1" applyProtection="1">
      <alignment horizontal="center" vertical="center" wrapText="1"/>
    </xf>
    <xf numFmtId="0" fontId="9" fillId="5" borderId="8" xfId="0" applyFont="1" applyFill="1" applyBorder="1" applyAlignment="1" applyProtection="1">
      <alignment horizontal="center" vertical="center" wrapText="1"/>
    </xf>
    <xf numFmtId="0" fontId="9" fillId="5" borderId="9" xfId="0" applyFont="1" applyFill="1" applyBorder="1" applyAlignment="1" applyProtection="1">
      <alignment horizontal="center" vertical="center" wrapText="1"/>
    </xf>
    <xf numFmtId="0" fontId="9" fillId="5" borderId="3" xfId="0" applyFont="1" applyFill="1" applyBorder="1" applyAlignment="1" applyProtection="1">
      <alignment horizontal="center" wrapText="1"/>
    </xf>
    <xf numFmtId="0" fontId="9" fillId="5" borderId="6" xfId="0" applyFont="1" applyFill="1" applyBorder="1" applyAlignment="1" applyProtection="1">
      <alignment horizontal="center" wrapText="1"/>
    </xf>
    <xf numFmtId="0" fontId="9" fillId="5" borderId="0" xfId="0" applyFont="1" applyFill="1" applyBorder="1" applyAlignment="1" applyProtection="1">
      <alignment horizontal="center" wrapText="1"/>
    </xf>
  </cellXfs>
  <cellStyles count="1">
    <cellStyle name="Normal" xfId="0" builtinId="0"/>
  </cellStyles>
  <dxfs count="21">
    <dxf>
      <fill>
        <patternFill>
          <bgColor theme="7" tint="0.39994506668294322"/>
        </patternFill>
      </fill>
    </dxf>
    <dxf>
      <font>
        <color theme="7"/>
      </font>
      <numFmt numFmtId="165" formatCode="\●"/>
      <fill>
        <patternFill>
          <bgColor theme="0"/>
        </patternFill>
      </fill>
    </dxf>
    <dxf>
      <font>
        <color rgb="FF00B050"/>
      </font>
      <numFmt numFmtId="165" formatCode="\●"/>
      <fill>
        <patternFill patternType="none">
          <bgColor auto="1"/>
        </patternFill>
      </fill>
    </dxf>
    <dxf>
      <font>
        <color rgb="FFD40606"/>
      </font>
      <numFmt numFmtId="165" formatCode="\●"/>
    </dxf>
    <dxf>
      <font>
        <color theme="0" tint="-0.14996795556505021"/>
      </font>
      <numFmt numFmtId="165" formatCode="\●"/>
    </dxf>
    <dxf>
      <font>
        <color rgb="FF8A3CC4"/>
      </font>
      <numFmt numFmtId="165" formatCode="\●"/>
      <fill>
        <patternFill patternType="none">
          <bgColor auto="1"/>
        </patternFill>
      </fill>
    </dxf>
    <dxf>
      <font>
        <color theme="7"/>
      </font>
      <numFmt numFmtId="165" formatCode="\●"/>
      <fill>
        <patternFill>
          <bgColor theme="0"/>
        </patternFill>
      </fill>
    </dxf>
    <dxf>
      <font>
        <color rgb="FF00B050"/>
      </font>
      <numFmt numFmtId="165" formatCode="\●"/>
      <fill>
        <patternFill patternType="none">
          <bgColor auto="1"/>
        </patternFill>
      </fill>
    </dxf>
    <dxf>
      <font>
        <color rgb="FFD40606"/>
      </font>
      <numFmt numFmtId="165" formatCode="\●"/>
    </dxf>
    <dxf>
      <font>
        <color theme="0" tint="-0.14996795556505021"/>
      </font>
      <numFmt numFmtId="165" formatCode="\●"/>
    </dxf>
    <dxf>
      <font>
        <color rgb="FFF95D07"/>
      </font>
      <numFmt numFmtId="165" formatCode="\●"/>
      <fill>
        <patternFill patternType="none">
          <bgColor auto="1"/>
        </patternFill>
      </fill>
    </dxf>
    <dxf>
      <font>
        <color theme="7"/>
      </font>
      <numFmt numFmtId="165" formatCode="\●"/>
      <fill>
        <patternFill>
          <bgColor theme="0"/>
        </patternFill>
      </fill>
    </dxf>
    <dxf>
      <font>
        <color rgb="FF00B050"/>
      </font>
      <numFmt numFmtId="165" formatCode="\●"/>
      <fill>
        <patternFill patternType="none">
          <bgColor auto="1"/>
        </patternFill>
      </fill>
    </dxf>
    <dxf>
      <font>
        <color rgb="FFD40606"/>
      </font>
      <numFmt numFmtId="165" formatCode="\●"/>
    </dxf>
    <dxf>
      <font>
        <color theme="0" tint="-0.14996795556505021"/>
      </font>
      <numFmt numFmtId="165" formatCode="\●"/>
    </dxf>
    <dxf>
      <font>
        <color rgb="FFF95D07"/>
      </font>
      <numFmt numFmtId="165" formatCode="\●"/>
      <fill>
        <patternFill patternType="none">
          <bgColor auto="1"/>
        </patternFill>
      </fill>
    </dxf>
    <dxf>
      <font>
        <color theme="7"/>
      </font>
      <numFmt numFmtId="165" formatCode="\●"/>
      <fill>
        <patternFill>
          <bgColor theme="0"/>
        </patternFill>
      </fill>
    </dxf>
    <dxf>
      <font>
        <color rgb="FF00B050"/>
      </font>
      <numFmt numFmtId="165" formatCode="\●"/>
      <fill>
        <patternFill patternType="none">
          <bgColor auto="1"/>
        </patternFill>
      </fill>
    </dxf>
    <dxf>
      <font>
        <color rgb="FFD40606"/>
      </font>
      <numFmt numFmtId="165" formatCode="\●"/>
    </dxf>
    <dxf>
      <font>
        <color theme="0" tint="-0.14996795556505021"/>
      </font>
      <numFmt numFmtId="165" formatCode="\●"/>
    </dxf>
    <dxf>
      <font>
        <color rgb="FF8A3CC4"/>
      </font>
      <numFmt numFmtId="165" formatCode="\●"/>
      <fill>
        <patternFill patternType="none">
          <bgColor auto="1"/>
        </patternFill>
      </fill>
    </dxf>
  </dxfs>
  <tableStyles count="0" defaultTableStyle="TableStyleMedium2" defaultPivotStyle="PivotStyleLight16"/>
  <colors>
    <mruColors>
      <color rgb="FF8A3CC4"/>
      <color rgb="FFF95D07"/>
      <color rgb="FFD40606"/>
      <color rgb="FFFCF228"/>
      <color rgb="FF333333"/>
      <color rgb="FFCC00CC"/>
      <color rgb="FF9933FF"/>
      <color rgb="FFFE740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588509</xdr:colOff>
      <xdr:row>2</xdr:row>
      <xdr:rowOff>73703</xdr:rowOff>
    </xdr:from>
    <xdr:to>
      <xdr:col>19</xdr:col>
      <xdr:colOff>1416843</xdr:colOff>
      <xdr:row>4</xdr:row>
      <xdr:rowOff>2198</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57009" y="454703"/>
          <a:ext cx="828334" cy="817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2962275</xdr:colOff>
      <xdr:row>2</xdr:row>
      <xdr:rowOff>104776</xdr:rowOff>
    </xdr:from>
    <xdr:to>
      <xdr:col>0</xdr:col>
      <xdr:colOff>3600450</xdr:colOff>
      <xdr:row>4</xdr:row>
      <xdr:rowOff>153575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2275" y="485776"/>
          <a:ext cx="638175" cy="629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2847975</xdr:colOff>
      <xdr:row>2</xdr:row>
      <xdr:rowOff>85726</xdr:rowOff>
    </xdr:from>
    <xdr:to>
      <xdr:col>0</xdr:col>
      <xdr:colOff>3486150</xdr:colOff>
      <xdr:row>3</xdr:row>
      <xdr:rowOff>286925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7975" y="466726"/>
          <a:ext cx="638175" cy="6298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2238375</xdr:colOff>
      <xdr:row>2</xdr:row>
      <xdr:rowOff>95251</xdr:rowOff>
    </xdr:from>
    <xdr:to>
      <xdr:col>1</xdr:col>
      <xdr:colOff>2876550</xdr:colOff>
      <xdr:row>4</xdr:row>
      <xdr:rowOff>134525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8625" y="476251"/>
          <a:ext cx="638175" cy="6298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533400</xdr:colOff>
      <xdr:row>2</xdr:row>
      <xdr:rowOff>57151</xdr:rowOff>
    </xdr:from>
    <xdr:to>
      <xdr:col>3</xdr:col>
      <xdr:colOff>1171575</xdr:colOff>
      <xdr:row>3</xdr:row>
      <xdr:rowOff>353600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1150" y="438151"/>
          <a:ext cx="638175" cy="6298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ime.parra\Documents\Proyectos\Seguimiento%20a%20la%20T762\Paquete%2016%20de%20octubre\Consolidado%20v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ime.parra\Documents\Proyectos\Seguimiento%20a%20la%20T762\Planes%20de%20acci&#243;n\Base%20de%20datos%20consolidada%20planes%20de%20acci&#243;n%20VF2%2005%20Octu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nciones"/>
      <sheetName val="Resumen por acciones"/>
      <sheetName val="Resumen por problematica especi"/>
      <sheetName val="Resumen por problematica estruc"/>
      <sheetName val="Resumen por orden"/>
      <sheetName val="Resumen por entidad"/>
      <sheetName val="aux_min_dias_entidad"/>
      <sheetName val="aux_min_dias_orden"/>
      <sheetName val="aux_min_dias_problematica_est"/>
      <sheetName val="aux_min_dias_problematica_espec"/>
      <sheetName val="Semáforo"/>
      <sheetName val="consolidado"/>
      <sheetName val="fecha informe"/>
      <sheetName val="acciones"/>
      <sheetName val="ponderacion_acciones_orden"/>
      <sheetName val="ponderacion_problematica_orden"/>
    </sheetNames>
    <sheetDataSet>
      <sheetData sheetId="0"/>
      <sheetData sheetId="1"/>
      <sheetData sheetId="2"/>
      <sheetData sheetId="3"/>
      <sheetData sheetId="4"/>
      <sheetData sheetId="5"/>
      <sheetData sheetId="6"/>
      <sheetData sheetId="7"/>
      <sheetData sheetId="8"/>
      <sheetData sheetId="9"/>
      <sheetData sheetId="10"/>
      <sheetData sheetId="11">
        <row r="2">
          <cell r="B2">
            <v>1</v>
          </cell>
          <cell r="D2" t="str">
            <v xml:space="preserve">Esta tarea se adelantó mediante los oficios con los  radicados 2-2016-020756, 2-2016-020753 y 2-2016-020755 de fecha 8 de junio de 2016 dirigidos al INPEC, DNP - Dirección de Inversiones Públicas y USPEC. </v>
          </cell>
          <cell r="E2" t="str">
            <v>El total del presupuesto nacional para la vigencia 2017 asciende a $224.422 mm, de los cuales $54.336 mm es servicio de la deuda, $137.175 mm corresponden a funcionamiento y $32.911 a inversión. 
Para el año 2017, y en consonancia con lo ordenado por la Sentencia T-762, la asignación de recursos de inversión para INPEC-USPEC  se incrementó en 13%, al pasar de $251,4 mil millones de 2016 a $283,2 mil millones en 2017 (Cabe anotar, que dichos valores son indicativos, toda vez que el presupuesto está en revisión del Congreso de la República, el cual podrá solicitar modificaciones al mismo para posterior aprobación)</v>
          </cell>
          <cell r="F2" t="str">
            <v>Como es bien sabido, como efecto del choque externo generado por la reducción en el precio internacional del petróleo, se afronta una reducción sustancial en la renta proveniente de la actividad petrolera. Esta situación ha llevado a un escenario fiscal cada vez más estrecho, que desde 2015, el Legislativo en la aprobación del Presupuesto General de la Nación impuso restricciones al gasto, estableciendo que: “Los órganos que hacen parte del presupuesto general de la Nación, durante la vigencia fiscal de 2015, realizarán una reducción en los Gastos por Servicios Personales Indirectos y por Adquisición de Bienes y Servicios de Gastos Generales, respecto a los efectuados en la vigencia fiscal 2014, por un monto mínimo equivalente al 10%” (Art. 110, Ley 1737 de 2014)
Esta medida no fue suficiente para garantizar el cumplimiento de las metas de déficit establecidas por la Regla Fiscal, dado el comportamiento observado de los recaudos y su impacto en el resultado fiscal, por lo cual fue necesario durante la vigencia 2015 aplazar apropiaciones que finalmente fueron reducidas por $9 billones, con la expedición del Decreto 2240 de ese año.
En 2016, la Ley Anual del Presupuesto aprobada mediante la Ley 1769 de 2015, se programó en el marco de una política de austeridad y, aun así, fue necesario en marzo expedir el Decreto 378 de 2016, para aplazar apropiaciones por $6 billones.
En 2017, los ajustes a la nueva realidad económica de las finanzas implican continuar con las medidas de austeridad y reducción del gasto, priorizando aquellos gastos con mayor impacto en el bienestar común, por encima de otros con menor factor multiplicador sobre la economía y el desarrollo social.</v>
          </cell>
          <cell r="G2" t="str">
            <v xml:space="preserve">No obstante, las dificultades para financiar la totalidad de la demanda de gasto, se ha realizado un esfuerzo en la programación de los recursos para el Sistema Penitenciario y Carcelario. Sin embargo, se resalta que corresponde al INPEC y a la USPEC en desarrollo de la autonomía distribuir el monto asignado en dicha y priorizar el gasto directamente relacionado con el cumplimiento de la Sentencia T-762. </v>
          </cell>
        </row>
        <row r="3">
          <cell r="B3">
            <v>1</v>
          </cell>
          <cell r="D3" t="str">
            <v>en los oficios con radicado 2-2016-020756, 2-2016-020753 y 2-2016-020755 del 8 de junio de 2016 dirigidos al INPEC, DNP - Dirección de Inversiones Públicas y USPEC, se indicó la necesidad de priorizar los recursos para atender la sentencia T-762 de 2015.  Adicionalmente, mediante el oficio conjunto de Hacienda y DNP con el radicado  2-2016-024590 del 7 de julio de 2016, dirigido al Ministro de Justicia como cabeza de sector, se remitieron techos indicativos de gasto 2017-2020 y se realizó el Comité Sectorial de Marco de Gasto de Mediano Plazo 2017 – 2020 el día 8 de julio de 2016  para todas las entidades que conforman el PGN. 
Uspec reportó  Plan de Inversiones  2017, asignado $185,15 mil millones para el proyecto de inversión de construcción y ampliación de infraestructura (generación de 3,356 cupos carcelarios nuevos), entre los que se encuentran San Gil con $13 mil millones; Rioacha con $26,1 mil millones; Pereira $39,8 mil millones y Fundación con $50,1 millones.</v>
          </cell>
          <cell r="E3" t="str">
            <v>Alineación de las prioridades de las entidades para el cumplimiento de lo ordenado en la Sentencia T-762, que se ven reflejadas en las apropiaciones asignadas al sector justicia.</v>
          </cell>
          <cell r="F3" t="str">
            <v>Como es bien sabido, como efecto del choque externo generado por la reducción en el precio internacional del petróleo, se afronta una reducción sustancial en la renta proveniente de la actividad petrolera. Esta situación ha llevado a un escenario fiscal cada vez más estrecho, que desde 2015, el Legislativo en la aprobación del Presupuesto General de la Nación impuso restricciones al gasto, estableciendo que: “Los órganos que hacen parte del presupuesto general de la Nación, durante la vigencia fiscal de 2015, realizarán una reducción en los Gastos por Servicios Personales Indirectos y por Adquisición de Bienes y Servicios de Gastos Generales, respecto a los efectuados en la vigencia fiscal 2014, por un monto mínimo equivalente al 10%” (Art. 110, Ley 1737 de 2014)
Esta medida no fue suficiente para garantizar el cumplimiento de las metas de déficit establecidas por la Regla Fiscal, dado el comportamiento observado de los recaudos y su impacto en el resultado fiscal, por lo cual fue necesario durante la vigencia 2015 aplazar apropiaciones que finalmente fueron reducidas por $9 billones, con la expedición del Decreto 2240 de ese año.
En 2016, la Ley Anual del Presupuesto aprobada mediante la Ley 1769 de 2015, se programó en el marco de una política de austeridad y, aun así, fue necesario en marzo expedir el Decreto 378 de 2016, para aplazar apropiaciones por $6 billones.
En 2017, los ajustes a la nueva realidad económica de las finanzas implican continuar con las medidas de austeridad y reducción del gasto, priorizando aquellos gastos con mayor impacto en el bienestar común, por encima de otros con menor factor multiplicador sobre la economía y el desarrollo social.</v>
          </cell>
          <cell r="G3" t="str">
            <v xml:space="preserve">No obstante, las dificultades para financiar la totalidad de la demanda de gasto, se ha realizado un esfuerzo en la programación de los recursos para el Sistema Penitenciario y Carcelario. Sin embargo, se resalta que corresponde al INPEC y a la USPEC en desarrollo de la autonomía distribuir el monto asignado en dicha y priorizar el gasto directamente relacionado con el cumplimiento de la Sentencia T-762. </v>
          </cell>
        </row>
        <row r="4">
          <cell r="B4" t="str">
            <v>No aplica</v>
          </cell>
          <cell r="D4" t="str">
            <v>Las entidades involucradas en el ECI, han venido reportado información sobre el costeo al DNP. Se estima que el 7 de octubre se cuente con el informe definitivo. Cabe resaltar que el DNP envió el 26 de septiembre 2016 un reporte preliminar el cual será revisado de forma conjunta con la oficina de presupuesto del Ministerio de Hacienda el día 3 de octubre 2017. Una vez se cuente con el informe definitivo el MHCP podrá determinar el cumplimiento de las ordenes de acuerdo a los presupuestos de las entidades y el MFMP.</v>
          </cell>
          <cell r="E4" t="str">
            <v>No aplica</v>
          </cell>
          <cell r="F4" t="str">
            <v>No aplica</v>
          </cell>
          <cell r="G4" t="str">
            <v>No aplica</v>
          </cell>
        </row>
        <row r="5">
          <cell r="B5">
            <v>1</v>
          </cell>
          <cell r="D5" t="str">
            <v>Se remitió la solicitud de aval fiscal al Confis para los proyectos que superan el período de gobierno, radicados el 21 de septiembre por la USPEC para iniciar el trámite de aval, declaratoria de importancia estratégica por parte del CONPES y posterior aprobación de vigencias futuras, con el fin de garantizar el espacio fiscal de los próximos años para adelantar los procesos contractuales que le permitan a la entidad la generación de 7.256 nuevos cupos entre las vigencias 2016 y 2021, de los nuevos ERON de Pereira (1.500 cupos), Fundación (3.000 cupos), Riohacha (1.500 cupos), San Gil – Santander (680 cupos) y Combita – Boyacá (576 cupos)</v>
          </cell>
          <cell r="E5" t="str">
            <v>Con la aprobación de las vigencias futuras, podrán generarse 7.256 nuevos cupos carcelarios con una inversión de $804.820 millones entre los años 2016-2021. Cabe resaltar que los diseños de las cárceles a financiar con dichos recursos cumplen ampliamente con los estándares establecidos por la corte en la sentencia T-762.</v>
          </cell>
          <cell r="F5" t="str">
            <v>Teniendo en cuenta el MGMP aprobado en junio 2016 y dado que la situación fiscal descrita en dicho documento no ha mejorado,  no existe espacio para todas las demandas sectoriales de recursos de vigencias futuras.</v>
          </cell>
          <cell r="G5" t="str">
            <v>Aunque la DGPPN del MHCP realiza asesoría permanente a las entidades, se remitirá  en el mes de octubre un oficio a las entidades involucradas sobre los instrumentos presupuestales disponibles para el cumplimiento de la T-762.</v>
          </cell>
        </row>
        <row r="6">
          <cell r="B6">
            <v>1</v>
          </cell>
          <cell r="D6" t="str">
            <v>Se hizo revision de la normatividad vigente respecto de programas y actividades de resocializacion, que son insumo para la elaboracion del plan integral</v>
          </cell>
          <cell r="E6" t="str">
            <v>Se tienen establecidos los parametros normativos bajos los cuales se elaborara el Plan Integral</v>
          </cell>
          <cell r="F6" t="str">
            <v>N/A</v>
          </cell>
          <cell r="G6" t="str">
            <v>Dentro de la normatividad relacionada se encuentra el Acuerdo 0011 de 1995 (Regimen Interno), el cual a la fecha se encuentra en proceso de modificacion, atendiendo observaciones del sector</v>
          </cell>
        </row>
        <row r="7">
          <cell r="B7" t="str">
            <v>No aplica</v>
          </cell>
          <cell r="D7" t="str">
            <v>La actividad inicia el 01/01/2017</v>
          </cell>
          <cell r="E7" t="str">
            <v>No aplica</v>
          </cell>
          <cell r="F7" t="str">
            <v>No aplica</v>
          </cell>
          <cell r="G7" t="str">
            <v>No aplica</v>
          </cell>
        </row>
        <row r="8">
          <cell r="B8" t="str">
            <v>No aplica</v>
          </cell>
          <cell r="D8" t="str">
            <v>La actividad inicia el 01/01/2017</v>
          </cell>
          <cell r="E8" t="str">
            <v>No aplica</v>
          </cell>
          <cell r="F8" t="str">
            <v>No aplica</v>
          </cell>
          <cell r="G8" t="str">
            <v>No aplica</v>
          </cell>
        </row>
        <row r="9">
          <cell r="B9" t="str">
            <v>No aplica</v>
          </cell>
          <cell r="D9" t="str">
            <v>La actividad inicia el 10/06/2018</v>
          </cell>
          <cell r="E9" t="str">
            <v>No aplica</v>
          </cell>
          <cell r="F9" t="str">
            <v>No aplica</v>
          </cell>
          <cell r="G9" t="str">
            <v>No aplica</v>
          </cell>
        </row>
        <row r="10">
          <cell r="B10" t="str">
            <v>No aplica</v>
          </cell>
          <cell r="D10" t="str">
            <v>El cumplimiento de esta accion requiere del informe de medicion (insumo), elaborado por la USPEC</v>
          </cell>
          <cell r="E10" t="str">
            <v>No aplica</v>
          </cell>
          <cell r="F10" t="str">
            <v>No aplica</v>
          </cell>
          <cell r="G10" t="str">
            <v>No aplica</v>
          </cell>
        </row>
        <row r="11">
          <cell r="B11">
            <v>1</v>
          </cell>
          <cell r="D11" t="str">
            <v xml:space="preserve">Se ajustaron las cadenas de valor de los tres proyectos relacionados con la sentencia de acuerdo a las observaciones emitidas por el DNP.
Las cadenas de valor ajustadas corresponden a los siguientes proyectos: 
1) Herramientas de Evaluacion 
2) Modelo Educativo 
3) Desarrollo Tecnologico </v>
          </cell>
          <cell r="E11" t="str">
            <v xml:space="preserve">Se obtuvo la viabilidad del siguiente proyecto por parte del DNP: 
1) Herramientas de Evaluacion  </v>
          </cell>
          <cell r="F11" t="str">
            <v>N/A</v>
          </cell>
          <cell r="G11" t="str">
            <v>N/A</v>
          </cell>
        </row>
        <row r="12">
          <cell r="B12">
            <v>0.33333333333333331</v>
          </cell>
          <cell r="D12" t="str">
            <v>Se realizo el ajuste del siguiente proyecto, teniendo en cuenta las observaciones por parte del DNP y del sector, el cual valga decir, que ya cuenta con "Concepto de Viabilidad" por parte del DNP:
1)  Herramientas de Evaluacion 
Por otra parte, respecto de los siguientes proyectos: 
1) Modelo Educativo 
2) Desarrollo Tecnologico 
se encuentran en revision de ajustes en el Sector, para lo cual y con el objeto de minimizar tiempo y esfuerzos se lleva a cabo reunion en el DNP el 28 de septiembre de 2016, con el proposito de conciliar los ajustes ha realizar.</v>
          </cell>
          <cell r="E12" t="str">
            <v xml:space="preserve">Se obtuvo la viabilidad del siguiente proyecto por parte del DNP: 
1) Herramientas de Evaluacion  </v>
          </cell>
          <cell r="F12" t="str">
            <v>N/A</v>
          </cell>
          <cell r="G12" t="str">
            <v>N/A</v>
          </cell>
        </row>
        <row r="13">
          <cell r="B13">
            <v>0.66666666666666663</v>
          </cell>
          <cell r="D13" t="str">
            <v xml:space="preserve">Se realizaron cuatro (4) visitas a los siguientes ERON en donde se presentaron las siguientes observaciones: 
*  BUGA: 
- Se realiza observacion sobre las ventanas de los ductos que contienen la red hidraulica, en las cuales  se deben ubicar rejas
- Se debe instalar una malla expandible en los espacios que comunican el pasillo con el ducto que se encuetra en el comedor de cada pabellon 
- Reforzar el perfil de las puertas en donde se encuentra la cantonera de las chapas
-  Cerrar los pasillos entre las garitas y el muro perimetral 
- Implementar una malla longitudinal en la baranda del tercer piso, por seguridad de los visitantes menores de edad.
-  Sellar las ventanas de las celdas de visita intima 
*  TULUA: 
- La obra de ampliacion del ERON no contempla areas suficientes para funcionarios administrativos y del Cuerpo de Custodia 
- Se plantea construir un area de celdas primarias y reseña junto al acceso de la estructura nueva.
- La circulacion (vehicular y peatonal) entre la estructura actual y la nueva debe ser controlada por puestos de control de guardia 
-   Ubicar rejas en las ventanas de los ductos que contienen la red hidraulica 
- En el area de UTE se deben cerras las ventanas, asi tambien reducir el acceso del portabandejas
- En las puertas de las exclusas se deben instalar un tapaluz de todo el alto de la puerta que proteja la manipulacion de la cerradura 
- Se recomienda por razones climaticas la instalacion de aire acondicionado en las garitas.
*  ESPINAL: 
Se realizo a la USPEC las siguientes observaciones: 
- trasladar el acceso peatonal del Establecimiento cerca al Visitor y al Comando de Guardia, 
- se observa que el  area de la requiza carece de espacio para el procedimiento realizado por el binomio canino, 
- se determina la ubicacion  del area de reseña de internos, asi como la oficina de policia judicial, y la oficina del Grupo de Guias Canino, 
- se observa que los ductos de la red hidraulica deben ser sellados, 
- se debe modificar el mueble de entrega en la sala de armarillo 
- Se identifica que el Establecimiento carece de una bodega de acopio, 
- El shut de basuras debe ser modificado, teniendo en cuenta el sistema de recoleccion que se maneja en los Establecimientos
* GIRON:
- Teniendo en cuenta que Giron es uno de los proyectos que estan en etapa inicial de ejecucion, las mismas recomendaciones que se han hecho para los Establecimientos de Buga y Tulua, 
se revisaran y aplicaran en lo pertinente para el proyecto de Giron </v>
          </cell>
          <cell r="E13" t="str">
            <v>Se evidenciaron las fallas en la infraestructura fisica de los proyectos que estan en ejecucion por la USPEC y que fueron visitados por el INPEC</v>
          </cell>
          <cell r="F13" t="str">
            <v>N/A</v>
          </cell>
          <cell r="G13" t="str">
            <v>N/A</v>
          </cell>
        </row>
        <row r="14">
          <cell r="B14">
            <v>1</v>
          </cell>
          <cell r="D14" t="str">
            <v xml:space="preserve">Se realizaron dos (2) mesas de trabajo con la USPEC donde se presentaron las siguientes observaciones:
*  MEDELLIN (Pabellon 2): 
- Se sugiere la instalacion de camastros en concreto 
- Se recomienda una separacion de dos (2) metros entre el Pabellon 2 y el Pabellon 5 
- El INPEC solicita a la USPEC presentar de manera formal el proyecto arquitectonico para contar con un aval por parte de las diferentes dependencias del INPEC en especial la parte tecnica, logistica, seguridad y tratamiento  
* FUNDACION: 
- Se hizo la sugerencia en cuanto a la señalizacion de cada una de las areas con las que va a contar este ERON 
</v>
          </cell>
          <cell r="E14" t="str">
            <v xml:space="preserve">De acuerdo a las observaciones presentadas por el INPEC, se modificaron los proyectos de diseños de los nuevos ERON, de acuerdo a las necesidades de cada uno  </v>
          </cell>
          <cell r="F14" t="str">
            <v>N/A</v>
          </cell>
          <cell r="G14" t="str">
            <v>N/A</v>
          </cell>
        </row>
        <row r="15">
          <cell r="B15">
            <v>0.66666666666666663</v>
          </cell>
          <cell r="D15" t="str">
            <v xml:space="preserve">Se realizó seguimiento a la prestación de servicios de salud para las Personas Privadas de la Libertad en los  Establecimientos Penitenciarios y Carcelarios del Orden Nacional, por los siguientes periodos:
1. Enero de 2016
2. Febrero de 2016 
3. Marzo de 2016
4. Abril de 2016
5. Mayo de 2016 
6. Junio 2016.
7. Julio 2016.
8. Agosto 2016.
En dichos informes de seguimiento realizados a la prestación de servicios de salud por parte de la FIDUPREVISORA, se evidenció:
 1) El Parte  Numérico Nacional de personas privadas de la libertad a cargo del INPEC, 
2) El personal asistencial en salud contratado por prestación de servicios por la FIDUPREVISORA para laborar en los Establecimientos de reclusión, 
3) Contratación de la red prestadora de servicios de salud, 
4) Disponibilidad de medicamentos, 
5) Disponibilidad de insumos médicos y odontológicos, 
6) Recolección de residuos hospitalarios, 
7) Situación de las órdenes médicas represadas, 
8) Servicio de toma y procesamiento de muestras y atención a pacientes con VIH. </v>
          </cell>
          <cell r="E15" t="str">
            <v>N/A</v>
          </cell>
          <cell r="F15" t="str">
            <v>N/A</v>
          </cell>
          <cell r="G15" t="str">
            <v>Valga resaltar que aun cuando este informe se presenta con corte al 30 de septiembre de 2016, el Informe de Seguimiento por el mes de septiembre/16, se expide dentro de los primeros cinco dias habiles del mes siguiente, es decir, hasta el 07 de octubre/16</v>
          </cell>
        </row>
        <row r="16">
          <cell r="B16">
            <v>0.45</v>
          </cell>
          <cell r="D16" t="str">
            <v xml:space="preserve">1. REUBICACIÓN DE PERSONAL EN LAS ÁREAS DE SANIDAD EN LOS ERON: 
Mediante Resolución N° 2440 de fecha 13 de Mayo de 2016 se asignan unas funciones en servicios de salud al personal de carrera administrativa y provisionalidad que cuentan con perfiles en el área de conocimiento de ciencias de la salud en el INPEC.
2. FORTALECIMIENTO DE ACCIONES DE PROMOCIÓN Y PREVENCIÓN  EN SALUD PÚBLICA:
• Brigadas de Salud con corte 19 Septiembre 2016, se han realizado 1.248 brigadas de salud de 816 programadas con 45.757 internos atendidos.
• Valoraciones médicas. con corte a 19 Septiembre 2016. Se han valorado por medicina general 73.917 internos y 45.721 por odontología.
• Jornadas cívicas – salud pública.  Se han realizado 2.720 jornadas cívicas con 77.497 internos beneficiados.
• Tamizaje en los 136 ERON para determinar condición de grave enfermedad que requiera valoración por medicina legal, identtificandose 796 casos
3. TRASLADO DE INTERNOS CON PATOLOGIAS PSIQUIATRICAS DIAGNOSTICADAS:
Se han trasladado 7 internos: Mediante Resoluciones 902363, 902364 y 902365
4. MANTENIMIENTO, REHABILITACIÓN Y DOTACIÓN DE ÁREAS DE SANIDAD.
Mediante Oficio No. 8310-SUBAS-08797 del 18/07/2016, se realizó envió preliminar de la información a la USPEC de la existencia de equipos biomédicos incluyendo los equipos pertenecientes al INPEC y adquiridos por la USPEC en el Contrato 214 de 2013. De igual forma mediante Oficio No. 8310-SUBAS-12027 del 16 de septiembre de 2016, se remitió a la USPEC inventario con información adicional solicitada por dicha entidad, en cuanto a: i) fecha de adquisición, ii) vida útil, y iii) Estado o situación de los equipos. 
En cuanto a la priorización de equipos biomédicos, para compra por parte de la USPEC en el marco de la Emergencia Penitenciaria y Carcelaria,  se priorizaron las necesidades de equipos biomédicos “básicos” para la atención en salud, enviando informes a la USPEC mediante oficios N° 8310-SUBAS-06799 del 1/06/2016, 8310-SUBAS-08825 del 13/07/2016, 8310-SUBAS-10043 del 9/08/2016 y 8310-SUBAS-10775 del 22/08/2016,  este último sobre necesidades de equipos biomédicos de las  Unidades de Salud Mental  (EC-Bogotá, EPMSC Cali).
5. SISTEMA DE INFORMACIÓN EN SALUD:
Diligenciamiento de la valoración médica de ingreso de la 1.499 internos en el formulario básico de SISIPEC Fase I / Examen de Ingreso
</v>
          </cell>
          <cell r="E16" t="str">
            <v>N/A</v>
          </cell>
          <cell r="F16" t="str">
            <v>N/A</v>
          </cell>
          <cell r="G16" t="str">
            <v>N/A</v>
          </cell>
        </row>
        <row r="17">
          <cell r="B17">
            <v>1</v>
          </cell>
          <cell r="D17" t="str">
            <v>Entre el 29 de abril al 10 de mayo de 2016, se enviaron 16 actas de necesidades (una por cada ERON) a la USPEC solicitando las adecuaciones en las areas de sanidad</v>
          </cell>
          <cell r="E17" t="str">
            <v>N/A</v>
          </cell>
          <cell r="F17" t="str">
            <v>N/A</v>
          </cell>
          <cell r="G17" t="str">
            <v>N/A</v>
          </cell>
        </row>
        <row r="18">
          <cell r="B18">
            <v>1</v>
          </cell>
          <cell r="D18" t="str">
            <v xml:space="preserve">Se realizo la entrega de 44.895 Kits de Aseo a los 16 ERON accionados en la sentencia, con una población total de 26.193 internos, de la siguiente manera:
*EPMSC Bucaramanga:
Poblacion = 2.890 
Entregas = 4.165
*EC Bogotá:
 Poblacion= 4.988 
Entregas= 8.741
*COCUC:
 Poblacion= 3.996 
Entregas= 3.877
*San Vicente de Chucuri
 Poblacion= 69 
Entregas= 253
*EPMSC Palmira:
 Poblacion= 2.681 
Entregas = 4.903
*EPMSC  Florencia: 
Poblacion=  871 
Entregas= 1.137
*EPMSC Sincelejo:
 Poblacion = 1.151 
Entregas = 1.494
*EPMSC Anserma:
Poblacion =  283 
Entregas = 1.205
*EPMSC Roldanillo: 
Poblacion = 123 
Entregas = 585
*EPMSC Pereira:
 Poblacion = 1.328 
Entregas= 2.661
*EPMSC Santa Rosa de Cabal:
 Poblacion = 255 
Entregas = 979
*PEDREGAL: 
Poblacion = 3.261 
Entregas = 5.111
*EPMSC Cartago:
Poblacion =  521 
Entregas = 1.623
*EPAMSCAS Itagüí: 
 Poblacion = 952 
Entregas = 3.468
* EPMSC Apartadó:
Poblacion = 1.017 
Entregas= 1.061
*EPMSC  Villavicencio 
Poblacion =  1.807 
Entregas = 3.632
</v>
          </cell>
          <cell r="E18" t="str">
            <v>N/A</v>
          </cell>
          <cell r="F18" t="str">
            <v>N/A</v>
          </cell>
          <cell r="G18" t="str">
            <v>N/A</v>
          </cell>
        </row>
        <row r="19">
          <cell r="B19">
            <v>1</v>
          </cell>
          <cell r="D19" t="str">
            <v xml:space="preserve">Se realizo censo a la PPL en los 16 ERON accionados, encontrando que 3.623 internos no cuentan con elementos de cama (con corte al 31 de agosto de 2016): 
 ESTABLECIMIENTO N° TOTAL DE PPL QUE NO CUENTA CON ELEMENTOS DE CAMA: 
*EPMSC Bucaramanga=  0
*San Vicente de Chucuri = 0
*EPMSC Palmira = 0
*EPMSC Anserma = 0
*EPMSC Roldanillo = 0
*EPMSC Pereira = 0
*EPMSC Santa Rosa de Cabal = 0
*EPMSC Cartago = 0
*EPAMSCAS Itagüí = 0
*EPMSC  Villavicencio = 0
*COCUC = 15
*Pedregal- COPED = 306
*EPMSC Apartado = 152
*EC Bogotá = 1.971
*EPMSC Florencia = 365
*EPMSC Sincelejo = 814
</v>
          </cell>
          <cell r="E19" t="str">
            <v>N/A</v>
          </cell>
          <cell r="F19" t="str">
            <v>N/A</v>
          </cell>
          <cell r="G19" t="str">
            <v>El porcentaje de avance aquí reportado, corresponde al cumplimiento de la accion, es decir, el levantamiento del censo en los 16 ERON, mas no a la entrega efectiva de los elementos de cama, asi como tampoco hace referencia al numero de internos que no cuentan con dichos elementos</v>
          </cell>
        </row>
        <row r="20">
          <cell r="B20">
            <v>0.86080000000000001</v>
          </cell>
          <cell r="D20" t="str">
            <v xml:space="preserve">Se realizo la entrega de 22.413 elementos de cama a los 16 ERON accionados en la sentencia, con una población total de 26.036 internos, de la siguiente manera:
*EPMSC Bucaramanga: 
Poblacion = 2.820 
Entregas = 2820
*San Vicente de Chucuri
Poblacion = 65 
Entregas = 65
*EPMSC Palmira 
Poblacion = 2.645 
Entregas = 2645
*EPMSC Anserma
Poblacion = 285 
Entregas = 285
*EPMSC Roldanillo 
Poblacion = 114 
Entregas = 114
*EPMSC Pereira 
Poblacion = 1.343 
Entregas = 1.343
*EPMSC Santa Rosa de Cabal 
Poblacion = 254 
Entregas = 254
*EPMSC Cartago 
Poblacion = 519 
Entregas = 519
*EPAMSCAS Itagüí 
Poblacion = 982 
Entregas = 982
*EPMSC  Villavicencio 
Poblacion = 1.797 
Entregas = 1797
*COCUC 
Poblacion = 3.953 
Entregas = 3.938
*Pedregal- COPED 
Poblacion = 3.251 
Entregas = 2945
*EPMSC Apartado
 Poblacion = 1.024 
Entregas = 872
*EC Bogotá 
Poblacion = 4.971 
Entregas = 3000
*EPMSC Florencia 
Poblacion = 865 
Entregas = 500
*EPMSC Sincelejo
Poblacion =  1.148 
Entregas = 334
</v>
          </cell>
          <cell r="E20" t="str">
            <v>N/A</v>
          </cell>
          <cell r="F20" t="str">
            <v>Teniendo en cuenta los elevados costos en la Vitrina Virtual de Colombia Compra Eficiente se ha dificultado la adquisicion de los elementos de cama, lo que ha impidido cumplir al 100% esta accion a la fecha.
Asi tambien las fichas tecnicas colgadas en la pagina de Colombia Compra Eficiente, no corresponden con las exigencias establecidas por el INPEC, y que redundan en la seguridad de los Establecimientos.</v>
          </cell>
          <cell r="G20" t="str">
            <v>N/A</v>
          </cell>
        </row>
        <row r="21">
          <cell r="B21">
            <v>0</v>
          </cell>
          <cell r="D21" t="str">
            <v xml:space="preserve">Los oficios a la Defensoria del Pueblo no han sido expedidos en razon a que aun no se cuenta con la entrega de los elementos de cama al 100% de la PPL de los 16 Establecimientos accionados, una vez se cumpla al 100% con estas entregas en los 16 ERON, se radicaran los respectivos oficios.
</v>
          </cell>
          <cell r="E21" t="str">
            <v>N/A</v>
          </cell>
          <cell r="F21" t="str">
            <v xml:space="preserve">
Hay que resaltar que el obstaculo en cumplimiento de esta accion radica en  los elevados costos en la Vitrina Virtual de Colombia Compra Eficiente, circunstancia que ha dificultado la adquisicion de los elementos de cama, lo que ha impidido cumplir al 100% esta accion a la fecha.
Asi tambien las fichas tecnicas colgadas en la pagina de Colombia Compra Eficiente, no corresponden con las exigencias establecidas por el INPEC, y que redundan en la seguridad de los Establecimientos.</v>
          </cell>
          <cell r="G21" t="str">
            <v>N/A</v>
          </cell>
        </row>
        <row r="22">
          <cell r="B22">
            <v>0.66666666666666663</v>
          </cell>
          <cell r="D22" t="str">
            <v xml:space="preserve">Se realizo la entrega de 44.895 Kits de Aseo a los 16 ERON accionados en la sentencia, con una población total de 26.193 internos, de la siguiente manera:
*EPMSC Bucaramanga:
Poblacion = 2.890 
Entregas = 4.165
*EC Bogotá:
 Poblacion= 4.988 
Entregas= 8.741
*COCUC:
 Poblacion= 3.996 
Entregas= 3.877
*San Vicente de Chucuri
 Poblacion= 69 
Entregas= 253
*EPMSC Palmira:
 Poblacion= 2.681 
Entregas = 4.903
*EPMSC  Florencia: 
Poblacion=  871 
Entregas= 1.137
*EPMSC Sincelejo:
 Poblacion = 1.151 
Entregas = 1.494
*EPMSC Anserma:
Poblacion =  283 
Entregas = 1.205
*EPMSC Roldanillo: 
Poblacion = 123 
Entregas = 585
*EPMSC Pereira:
 Poblacion = 1.328 
Entregas= 2.661
*EPMSC Santa Rosa de Cabal:
 Poblacion = 255 
Entregas = 979
*PEDREGAL: 
Poblacion = 3.261 
Entregas = 5.111
*EPMSC Cartago:
Poblacion =  521 
Entregas = 1.623
*EPAMSCAS Itagüí: 
 Poblacion = 952 
Entregas = 3.468
* EPMSC Apartadó:
Poblacion = 1.017 
Entregas= 1.061
*EPMSC  Villavicencio 
Poblacion =  1.807 
Entregas = 3.632
</v>
          </cell>
          <cell r="E22" t="str">
            <v>N/A</v>
          </cell>
          <cell r="F22" t="str">
            <v>N/A</v>
          </cell>
          <cell r="G22" t="str">
            <v>N/A</v>
          </cell>
        </row>
        <row r="23">
          <cell r="B23">
            <v>1</v>
          </cell>
          <cell r="D23" t="str">
            <v xml:space="preserve">Entre el 29 de abril al 10 de mayo de 2016, se enviaron 16 actas de necesidades (una por cada ERON) a la USPEC solicitando las adecuaciones de duchas y baterias sanitarias </v>
          </cell>
          <cell r="E23" t="str">
            <v>N/A</v>
          </cell>
          <cell r="F23" t="str">
            <v>N/A</v>
          </cell>
          <cell r="G23" t="str">
            <v>N/A</v>
          </cell>
        </row>
        <row r="24">
          <cell r="B24">
            <v>0.33329999999999999</v>
          </cell>
          <cell r="D24" t="str">
            <v>Se proyecto borrador del Protocolo de Higiene e Intimidad, el cual a la fecha se encuentra en revisión de la Dirección de Atención y Tratamiento y posterior aprobacion por el Director General</v>
          </cell>
          <cell r="E24" t="str">
            <v>N/A</v>
          </cell>
          <cell r="F24" t="str">
            <v>N/A</v>
          </cell>
          <cell r="G24" t="str">
            <v>N/A</v>
          </cell>
        </row>
        <row r="25">
          <cell r="B25">
            <v>0.5</v>
          </cell>
          <cell r="D25" t="str">
            <v xml:space="preserve">El Reglamento Interno General (Acuerdo 0011 de 1995) fue objeto de modificacion mediante Resolucion No. 004130 del 23 de agosto de 2016, la cual fue revocada posteriormente mediante Resolucion No. 004543 del 20 de septiembre de 2016, atendiendo observaciones realizadas del sector.
La nueva modificacion a la fecha se encuentra en proceso de elaboracion.  </v>
          </cell>
          <cell r="E25" t="str">
            <v>N/A</v>
          </cell>
          <cell r="F25" t="str">
            <v>N/A</v>
          </cell>
          <cell r="G25" t="str">
            <v>N/A</v>
          </cell>
        </row>
        <row r="26">
          <cell r="B26" t="str">
            <v>No aplica</v>
          </cell>
          <cell r="D26" t="str">
            <v>La actividad inicia el 05/10/2016</v>
          </cell>
          <cell r="E26" t="str">
            <v>No aplica</v>
          </cell>
          <cell r="F26" t="str">
            <v>No aplica</v>
          </cell>
          <cell r="G26" t="str">
            <v>No aplica</v>
          </cell>
        </row>
        <row r="27">
          <cell r="B27">
            <v>0.5</v>
          </cell>
          <cell r="D27" t="str">
            <v xml:space="preserve">Se realizó informe de  seguimiento a Nivel Nacional dirigido a la USPEC, respecto a las calidades de la alimentación suministrada a la PPL, en los siguientes periodos:
1. Enero y febrero de 2016  
2. Marzo y abril de 2016  
3. Mayo y junio de 2016 
En dicho informe se presentan:
- Las irregularidades reportadas por los ERON, según la recopilación y análisis de las Actas del Comité de Seguimiento de suministro de Alimentos -COSAL, órgano encargado en los establecimientos de verificar que la alimentación suministrada cumpla con las características de calidad que inciden directamente en el bienestar de la población privada de la libertad. 
</v>
          </cell>
          <cell r="E27" t="str">
            <v>N/A</v>
          </cell>
          <cell r="F27" t="str">
            <v>N/A</v>
          </cell>
          <cell r="G27" t="str">
            <v>N/A</v>
          </cell>
        </row>
        <row r="28">
          <cell r="B28">
            <v>1</v>
          </cell>
          <cell r="D28" t="str">
            <v xml:space="preserve">Se solicito a los 16 ERON accionados, mediante  Oficio No. 8500-DIGEC-GOLOG- 01961 del 15 de septiembre de 2016, informe de necesidades de infraestructura, haciendo enfasis tanto en agua potable como aguas Servidas.
Con base a los informes presentados por los ERON,  se realizo un consolidado de necesidades de los 16 Establecimientos, el cual consta en Oficio No. 8500-DIGEC-GOLOG-2033 del 21 de septiembre de 2016  
 </v>
          </cell>
          <cell r="E28" t="str">
            <v>N/A</v>
          </cell>
          <cell r="F28" t="str">
            <v>N/A</v>
          </cell>
          <cell r="G28" t="str">
            <v>N/A</v>
          </cell>
        </row>
        <row r="29">
          <cell r="B29">
            <v>1</v>
          </cell>
          <cell r="D29" t="str">
            <v xml:space="preserve">Se solicito a la USPEC mediante Oficio No. 8500-DIGEC-GOLOG-2033 del 21 de septiembre de 2016, la verificacion de las necesidades de infraestructura en relacion con el suministro de agua y evacuacion adecuada de aguas servidas en los 16 Establecimientos accionados </v>
          </cell>
          <cell r="E29" t="str">
            <v>N/A</v>
          </cell>
          <cell r="F29" t="str">
            <v>N/A</v>
          </cell>
          <cell r="G29" t="str">
            <v>N/A</v>
          </cell>
        </row>
        <row r="30">
          <cell r="B30">
            <v>0.25</v>
          </cell>
          <cell r="D30" t="str">
            <v xml:space="preserve">A la fecha se unifico de manera parcial la informacion suministrada por  122 Establecimientos, respecto a las areas disponibles y adecuadas para el desarrollo de programas de atencion y tratamiento, educacion y actividades productivas; faltando asi 14 Establecimientos por el envio de la informacion. 
Una vez se consolide de manera completa la informacion de los 136 ERON, se procedera a realizar el analisis de la misma, en cuanto a las areas disponibles (plan de utilizacion de espacios) y manejo del tiempo en la vida carcelaria.
</v>
          </cell>
          <cell r="E30" t="str">
            <v>N/A</v>
          </cell>
          <cell r="F30" t="str">
            <v>N/A</v>
          </cell>
          <cell r="G30" t="str">
            <v>N/A</v>
          </cell>
        </row>
        <row r="31">
          <cell r="B31" t="str">
            <v>No aplica</v>
          </cell>
          <cell r="D31" t="str">
            <v>La actividad inicia el 01/01/2017</v>
          </cell>
          <cell r="E31" t="str">
            <v>No aplica</v>
          </cell>
          <cell r="F31" t="str">
            <v>No aplica</v>
          </cell>
          <cell r="G31" t="str">
            <v>No aplica</v>
          </cell>
        </row>
        <row r="32">
          <cell r="B32" t="str">
            <v>No aplica</v>
          </cell>
          <cell r="D32" t="str">
            <v>La actividad inicia el 01/09/2017</v>
          </cell>
          <cell r="E32" t="str">
            <v>No aplica</v>
          </cell>
          <cell r="F32" t="str">
            <v>No aplica</v>
          </cell>
          <cell r="G32" t="str">
            <v>No aplica</v>
          </cell>
        </row>
        <row r="33">
          <cell r="B33" t="str">
            <v>No aplica</v>
          </cell>
          <cell r="D33" t="str">
            <v>La actividad inicia el 01/12/2017</v>
          </cell>
          <cell r="E33" t="str">
            <v>No aplica</v>
          </cell>
          <cell r="F33" t="str">
            <v>No aplica</v>
          </cell>
          <cell r="G33" t="str">
            <v>No aplica</v>
          </cell>
        </row>
        <row r="34">
          <cell r="B34" t="str">
            <v>No aplica</v>
          </cell>
          <cell r="D34" t="str">
            <v>La actividad inicia el 01/07/2018</v>
          </cell>
          <cell r="E34" t="str">
            <v>No aplica</v>
          </cell>
          <cell r="F34" t="str">
            <v>No aplica</v>
          </cell>
          <cell r="G34" t="str">
            <v>No aplica</v>
          </cell>
        </row>
        <row r="35">
          <cell r="B35">
            <v>1</v>
          </cell>
          <cell r="D35" t="str">
            <v>Informe semestral que consigna las actividades que realiza el SENA en los establecimientos de reclusión, identificando población beneficiada, niveles de formación,  género, departamento y población orientada ocupacionalmente.</v>
          </cell>
          <cell r="E35" t="str">
            <v>Informe ejecutivo convenio SENA - INPEC</v>
          </cell>
          <cell r="F35" t="str">
            <v>No aplica</v>
          </cell>
          <cell r="G35" t="str">
            <v>Los compromisos de las partes se han desarrollaron a satisfacción, ya que por parte del SENA se brindaron acciones de formación, asesorías técnicas, programas de capacitación desescolarizada, acciones de emprendimiento y el INPEC facilitó los talleres, materiales de formación y conformó los grupos de aprendices.</v>
          </cell>
        </row>
        <row r="36">
          <cell r="B36" t="str">
            <v>No aplica</v>
          </cell>
          <cell r="D36" t="str">
            <v xml:space="preserve">No aplica para el periodo toda vez que el primer informe esta programado para el 9 de diciembre. Sin embargo ,en cumplimiento de la orden emitida por la Corte Constitucional en la Sentencia T-762 de 2015 el Ministerio de Educación Nacional (MEN), la Dirección de Calidad Educación Básica y Media, y el equipo técnico de la Subdirección de Referentes y Evaluación, ha iniciado el proceso de estructuración de la Estrategia de Actualización y Cualificación del Modelo Educativo Flexible (MEF)-INPEC, acción de acompañamiento integral y permanente que surge de la elaboración de un Plan de Acción consolidado, a través, de líneas de apoyo que fortalecen las acciones desarrolladas al interior del equipo disciplinar encargado de la revisión del “Proyecto Educativo Institucional-INPEC”. 
El acompañamiento técnico para la revisión y cualificación del MEF-INPEC se ha estructurado a partir de un Plan de Acción que consta de las siguientes etapas:
Plan de Acción
• Etapa 1: Planeación y organización de Mesas de Trabajo Internas con los equipos disciplinares encargados de la validación, revisión y cualificación del MEF-INPEC. Previo diseño de instrumentos, protocolos e indicadores de gestión. 
• Etapa 2: Planeación y organización de Mesas Externas con los equipos de la Subdirección de Educación del INPEC y de la Universidad Pedagógica Nacional, encargados de la actualización del MEF-INPEC (1ra. Versión).  
• Etapa 3: Definición del plan de acción para la cualificación del enfoque pedagógico y didáctico, la malla curricular y de los materiales que conformarán la propuesta (libros, cuadernillo, guías para el docente) del MEF. 
• Etapa 4: Elaboración del concepto de calidad sobre el MEF, previo desarrollo de los elementos que lo conforman, lo que implica una valoración que se pronuncia sobre dos categorías : 
-   Coherencia interna del modelo, que comprende: Claridad en la descripción y explicación de cada uno de los elementos que conforman la propuesta general del modelo; Coherencia entre los elementos que constituyen la propuesta general del modelo; Calidad en aspectos de forma y de contenido de los materiales propios del modelo; Coherencia de los materiales educativos con los elementos propios del modelo.
-    Coherencia del modelo con las políticas educativas: El modelo y sus materiales se ajustan a las políticas educativas y la normatividad vigente sobre la atención educativa a la población beneficiaria: Ley 115 General de Educación; Decreto 3011 de 1997 sobre educación de adultos; Decreto 804 de 1995 sobre atención educativa para grupos étnicos, si es pertinente; Decreto 1290 de 2009, sobre evaluación de estudiantes; entre otros; el modelo toma como referencia los Estándares Básicos de Competencias y las Orientaciones Pedagógicas
• Etapa 5: Apoyo y acompañamiento en la elaboración de un acto administrativo que facilite la certificación de estudios de la población carcelaria que cursa los grados correspondientes a educación básica y media en los centros de reclusión. 
• Etapa 6: Seguimiento para la identificación de oportunidades de mejora del MEF y del acompañamiento técnico por parte del MEN.
Para cada una de las etapas, es necesario establecer y mantener canales de comunicación con las entidades oficiales que tienen bajo su responsabilidad acciones en el cumplimiento de la Sentencia T-762, medida que se aborda con la creación de un Directorio Institucional Actualizado. </v>
          </cell>
          <cell r="E36" t="str">
            <v>No aplica</v>
          </cell>
          <cell r="F36" t="str">
            <v>No aplica</v>
          </cell>
          <cell r="G36" t="str">
            <v>No aplica</v>
          </cell>
        </row>
        <row r="37">
          <cell r="B37">
            <v>1</v>
          </cell>
          <cell r="D37" t="str">
            <v>Durante el período de reporte no se recibió ningún proyecto de ley que no superara el estandar constitucional que debe cumplir una política criminal respetuosa de los derechos Humanos. Se re recibieron; a) un proyecto de ley por parte del Ministerio de Justicia y del Derecho que buscba reformar el Código Penal e impartir otras disposiciones en materia de drogas sintéticas y nuevas sustancias psicoactivas. Mediante OFI16-00073553 del 12 de agosto de 2016 la Secretaría Jurídica emitió concepto favorable sobre el proyecto toda vez que el mismo contaba con la aprobación del Consejo SUuperior de Política Criminal; sinembargo, se decidió aplazar la radicación del proyecto ante el Cogreso debido a la necesidad de priorizar otros proyectos relacionados con la implementación del Acuedo FInal de Paz; y b) el proyecto de ley  “Por medio del cual se modifican la Ley 1709 de 2014, algunas disposiciones del Código Penal, el Código de Procedimiento Penal, el Código Penitenciario y Carcelario, el Código de Infancia y Adolescencia, la Ley 1121 de 2006 y se dictan otras disposiciones”, al cual la Secretaría Jurídica de la Presidencia de la República hizo observaciones y finalmente fue radicado el 20 de septiembre de 2016 con el número 148/16 Senado. La Presidencia de la Repúblic estudia la posibilidad de presentar un mensaje de urgencia par agilizar el trámite legislativo del proyecto.</v>
          </cell>
          <cell r="E37" t="str">
            <v>N/A</v>
          </cell>
          <cell r="F37" t="str">
            <v>N/A</v>
          </cell>
        </row>
        <row r="38">
          <cell r="B38">
            <v>1</v>
          </cell>
          <cell r="D38" t="str">
            <v>Se elaboró el documento con base en las Sentencia T-388, T-762 proferidas por la Corte Constitucional, se revisan los lineamientos para el fortalecimiento de la política penitenciaria en Colombia, el Documento de Política penitenciaria y Carcelaria CONPES 3828 y el Informe de la Comisión Asesora de Política Criminal.
Una vez construido el documento se envía a Secretaría jurídica de la Presidencia de la República, a la Dirección de Política Criminal del Ministerio de Justicia para revisión, luego se presenta en la sesión del Comité técnico del Consejo Superior de Política Criminal,  se reciben los comentarios y se realiza el ajuste respectivo  para ser presentada ante los miembros del Comité de Seguimiento a la sentencia T-762, allí nuevamente se socializa y se envía a cada uno de sus integrantes, se reciben comentarios del INPEC y se hacen los ajustes respectivos. Teniendo en cuenta que no se recibieron nuevos comentarios se aprueba el documento.</v>
          </cell>
          <cell r="E38" t="str">
            <v xml:space="preserve">Documento con los estándares constitucionales </v>
          </cell>
          <cell r="F38" t="str">
            <v>N.A</v>
          </cell>
        </row>
        <row r="39">
          <cell r="B39">
            <v>1</v>
          </cell>
          <cell r="D39" t="str">
            <v xml:space="preserve">Se estableciron el plan con 5 tipos de actividades para la difusión y divulgacion de los contenidos del éstandar constitucional que debe cumplir la política criminal respetuosa de los derechos humanos, se dara incio a través de las siguintes actividades: 1. Divulgacion de la cartilla de Enfoque de Derechos Humanos en la Política criminal en las páginas web de difernetes entidades.  2.  Especial digital:
El especial tendrá información seleccionada del documento Enfoque de Derechos Humanos en la Política Criminal que le permita al funcionario hacerse a un contexto de la información e importancia del mismo, estará publicado en la página de la Consejería Presidencial para los Derechos Humanos. 3. • Videos:
Videos cortos de altos funcionarios de las entidades competentes en materia de formulación de la política criminal explicado la importancia del tema e invitando a conocer el documento. 4. • Kit redes.
Con el fin de hacer difusión en las redes (Facebook, Twitter, YouTube) de la Consejería y entidades competentes en materia de formulación de la política criminal. Se compartirá una carpeta con el siguiente material:
o Archivo .pdf documento Enfoque de Derechos Humanos en la Política Criminal
o 15 memes. Con mensajes extraídos del documento Enfoque de Derechos Humanos en la Política Criminal y cifras que evidencien la importancia del enfoque en Derechos Humanos en la Política Criminal. 5. • Mailing.
Dirigido a funcionarios de las entidades competentes en materia de formulación de la política criminal. Con una imagen que invite a conocer el documento Enfoque de Derechos Humanos en la Política Criminal  y que esté direccionada al especial digital. Actualmente se contruyo un directorio con los funcionarios de las áreas de comunicaciones de las entidades y se les envio a través de correo electrónico la cartilla del Enfoque de Derechos Humanos en la Política Crimnal, junto con el baner para ser publicados en sus páginas web.
Para el periodo del reporte se tenía programada durante los meses de agosto y septiembre la civulgacion de la cartilla de Enfoque de Derechos Humanos en la Política criminal en las páginas web de diferentes entidades, para lo cual se conformó un  directorio con los jefes de las oficinas de comunicaciones de las diferentes entidades participantes en el cumplimiento de esta sentencia y se envio un correo junto con la cartilla elaborada  junto con el baner para ser publicado en las diferentes páginas de las entidades.  
</v>
          </cell>
          <cell r="E39" t="str">
            <v>N.A</v>
          </cell>
          <cell r="F39" t="str">
            <v>N.A</v>
          </cell>
          <cell r="G39" t="str">
            <v>N.A</v>
          </cell>
        </row>
        <row r="40">
          <cell r="B40" t="str">
            <v>No aplica</v>
          </cell>
          <cell r="D40" t="str">
            <v>Esta actividad inicia en el mes de octubre</v>
          </cell>
          <cell r="E40" t="str">
            <v>No aplica</v>
          </cell>
          <cell r="F40" t="str">
            <v>No aplica</v>
          </cell>
          <cell r="G40" t="str">
            <v>No aplica</v>
          </cell>
        </row>
        <row r="41">
          <cell r="B41">
            <v>1</v>
          </cell>
          <cell r="D41" t="str">
            <v>para el cumplimiento de esta orden la Presidencia de la República, inicialmente tenía dos compromisos: 1) la revisión del proyecto de ley y 2) impulsar desde el Comite de seguimiento la radicación del proyecto ante el Congreso. Para el cumplimiento de sus compromisos, la Presidencia de la República revisó el proyecto de ley  “Por medio del cual se modifican la Ley 1709 de 2014, algunas disposiciones del Código Penal, el Código de Procedimiento Penal, el Código Penitenciario y Carcelario, el Código de Infancia y Adolescencia, la Ley 1121 de 2006 y se dictan otras disposiciones”, al cual la Secretaría Jurídica de la Presidencia de la República hizo observaciones y finalmente fue radicado el 20 de septiembre de 2016 con el número 148/16 Senado. La Presidencia de la República estudia la posibilidad de presentar un mensaje de urgencia par agilizar el trámite legislativo del proyecto. Adicionalmente, el tema de la modificación de la ley fue impulsado por la Presidencia de la República en las sesiones del Comité de Seguimiento.</v>
          </cell>
          <cell r="E41" t="str">
            <v>N/A</v>
          </cell>
          <cell r="F41" t="str">
            <v>N/A</v>
          </cell>
        </row>
        <row r="42">
          <cell r="B42" t="str">
            <v>No aplica</v>
          </cell>
          <cell r="D42" t="str">
            <v>No aplica para el periodo porque la regulación de los aspectos de la vida carcelaria, conforme sea la materia abordada será posterior a la identificación de las condiciones mínimas de subsistencia digna y humana a cargo del Comité Interdisciplinario para la estrucutración de las normas técnicas sobre la privación de la Libertad, liderado por la Defensoría del Pueblo. A este Comité se le asignó un plazo de nueve meses contados a partir de la fecha de notificación de la sentencia (9 de junio de 2016) para la elaboración de los parámetros técnicos que permitan consolidar las condiciones de reclusión dignas para las personas condenadas y las sindicadas.</v>
          </cell>
          <cell r="E42" t="str">
            <v>No aplica</v>
          </cell>
          <cell r="F42" t="str">
            <v>No aplica</v>
          </cell>
          <cell r="G42" t="str">
            <v>No aplica</v>
          </cell>
        </row>
        <row r="43">
          <cell r="B43" t="str">
            <v>No aplica</v>
          </cell>
          <cell r="D43" t="str">
            <v>No aplica para el periodo porque la regulación de los aspectos de la vida carcelaria, conforme sea la materia abordada será posterior a la identificación de las condiciones mínimas de subsistencia digna y humana a cargo del Comité Interdisciplinario para la estrucutración de las normas técnicas sobre la privación de la Libertad, liderado por la Defensoría del Pueblo. A este Comité se le asignó un plazo de nueve meses contados a partir de la fecha de notificación de la sentencia (9 de junio de 2016) para la elaboración de los parámetros técnicos que permitan consolidar las condiciones de reclusión dignas para las personas condenadas y las sindicadas.</v>
          </cell>
          <cell r="E43" t="str">
            <v>No aplica</v>
          </cell>
          <cell r="F43" t="str">
            <v>No aplica</v>
          </cell>
          <cell r="G43" t="str">
            <v>No aplica</v>
          </cell>
        </row>
        <row r="44">
          <cell r="B44">
            <v>1</v>
          </cell>
          <cell r="D44" t="str">
            <v>La Presidencia de la República expidió la Circular 008 del 14 de abril de 2016, mediante la cual expuso su estrategia de seguimiento a las órdenes dadas por la Corte Constitucional. En dicha circular se dispuso la creación de un Comité de Seguimiento, conformado por un delegado de alto nivel de cada una de las entidades concernidas. En la misma circular, se estableció que el Comité de Seguimiento se reuniría de manera periódica. Se definió llevar a cabo las reuniones del Comité de Seguimiento semanalmente. Al corte, se ha reunido el comité en 24 sesiones.
- De igual forma, se expidió la Circular 009 del 4 de mayo de 2016, mediante la cual se crearon los subcomités de salud integrado por el Ministerio de Justicia y del Derecho, el Ministerio de Hacienda, el Ministerio de Salud, el INPEC y la USPEC y el Subcomité de información integrado por el Ministerio de Justicia y del Derecho; el Ministerio de Tecnologías de la Información y las Comunicaciones; el INPEC y el DANE. Los Subcomités pueden solicitar apoyo de otras instituciones tales como: el Consorcio- Fondo de Atención en Salud para la PPL 2015, Policía Nacional; Fiscalía General de la Nación; Consejo Superior de la Judicatura; ICBF y otras que puedan aportar en el proceso de superación del Estado de Cosas Inconstitucional e invitarlos a participar en las sesiones en las que se traten temas de su competencia. El Subcomité de Salud se reunió el 6 de mayo de 2016.
El 5 de mayo de 2016 fue decretada la emergencia carcelaria por la causal de crisis de salud en las cárceles. En este marco, por instrucción directa del Secretario de la Presidencia, doctor Luis Guillermo Vélez, se conformó un grupo de trabajo liderado por la Directora de Gobierno y Áreas Estratégicas de la Presidencia con el fin de estudiar el modelo de salud implementado y de ser necesario proponer los ajustes o diseño de un nuevo modelo. En este nuevo enfoque el subcomité de salud pasó a conformar este equipo.
- Se decidió que el escenario apropiado para abordar los temas de hacinamiento es la Mesa Técnica de Hacinamiento de la Comisión de Seguimiento a las Condiciones de Reclusión del Sistema Penitenciario y Carcelario, que se encuentra en funcionamiento y de la cual hace parte el Ministerio de Justicia, que se comprometió a mantener informado al Comité de Seguimiento sobre los avances. Los temas relativos a las Normas técnicas sobre la Privación de la Libertad, serán abordados por el Comité Interdisciplinario liderado por la Defensoría del Pueblo y también el Ministerio de Justicia es el responsable de informar al comité de seguimiento de la Presidencia sobre los avances alcanzados.
Se acordó que la articulación de las entidades territoriales le corresponde al Ministerio de Justicia y del Derecho con la asesoría del Ministerio del Interior.
-El INPEC asumió la articulación de los establecimientos penitenciarios y carcelarios y es el responsable de reportar los avances y las acciones adelantadas por estas entidades ante el Comité de seguimiento.</v>
          </cell>
          <cell r="E44" t="str">
            <v>Con la estrategia en funcionamiento se ha logrado la coordinación entre las diferentes entidades del Gobierno Nacional que permitan el desarrollo conjunto de las acciones que se adelantan para el cumplimiento de las órdenes de la sentencia que eprmitan la superación del ECI</v>
          </cell>
          <cell r="F44" t="str">
            <v>N/A</v>
          </cell>
          <cell r="G44">
            <v>0</v>
          </cell>
        </row>
        <row r="45">
          <cell r="B45">
            <v>1</v>
          </cell>
          <cell r="D45" t="str">
            <v>La Presidencia de la República diseñó una base de datos en Excel en la que organizó las órdenes impartidas por la Corte. En esta base de datos se logró identificar más de 240 órdenes que no solo corresponden a la parte resolutiva de la sentencia, sino que también forman parte de sus consideraciones.
Para cada una de estas órdenes se identificó su ubicación en la sentencia, la entidad responsable, los plazos establecidos por la Corte para su complimiento, así como los objetivos que se cumplirían en cada caso de acuerdo con la problemática estructural y/o específica planteada en la sentencia. 
Posteriormente, y como proceso de depuración para elaborar el plan de acción de cada una de las entidades y consolidado, para el cumplimiento de las órdenes,  se realizó un trabajo de análisis de las mismas con el fin de verificar si las extractadas de la parte considerativa de la sentencia se encontraban contenidas o no en la parte resolutiva, con el fin de encaminar las actividades de forma organizada. Finalmente, con el fin de determinar claramente el número de órdenes y entidades a la cuales la Presidencia de la República tiene la responsabilidad de realizar seguimiento y articular su cumplimiento. Así, se tienen 44 órdenes impartidas a 52 entidades administrativas y territoriales vinculadas con la sentencia que conlleva al control del cumplimiento de 163 órdenes/entidades, teniendo en cuenta que algunas de ellas son compartidas y otras particulares.</v>
          </cell>
          <cell r="E45" t="str">
            <v>Información consolidada</v>
          </cell>
          <cell r="F45" t="str">
            <v xml:space="preserve">Se tuvo para la consolidación incertidumbre respecto de la fecha de notificacion </v>
          </cell>
          <cell r="G45">
            <v>0</v>
          </cell>
        </row>
        <row r="46">
          <cell r="B46">
            <v>1</v>
          </cell>
          <cell r="D46" t="str">
            <v>El 14 de abril se envió a todas las entidades administrativas y territoriales vinculadas con la sentencia, el oficio OF116-00033631/JMSC 110200,  explicándoles su rol en la superación del estado de cosas inconstitucional y señalándoles de manera expresa las órdenes que debían cumplir según la sentencia.</v>
          </cell>
          <cell r="E46" t="str">
            <v>Todas las entidades administrativas y territoriales  comunicadas de sus responsabilidades establecidas en la sentencia</v>
          </cell>
          <cell r="F46" t="str">
            <v>N/A</v>
          </cell>
          <cell r="G46">
            <v>0</v>
          </cell>
        </row>
        <row r="47">
          <cell r="B47">
            <v>1</v>
          </cell>
          <cell r="D47" t="str">
            <v>El grupo lider de seguimiento al cumplimiento de la sentencia conformado por la Presidencia de la República, la Defensoría del Pueblo y la Procuraduría General de la Nación, en reunión llevada a cabo el 25 de agosto de 2016 tomó la decisión de acoger la etrategia diseñada por la Presidencia de la República y las herramientas estructuradas para el seguimiento con el fin de realizar su gestión. Adicionalmente se estableció que la Defensoría del Pueblo y la Procuraduría General de la Nación participarían en el comité de seguimiento el último viernes de cada mes. AL corte del informe han asistido a 2 reuniones, el 2 y el 30 de septiembre de 2016. El 7 de septiembre de 2016 para dar cumplimiento al plazo establecido por la Corte, se envió oficio conjunto informando sobre la estrategia diseñada.</v>
          </cell>
          <cell r="E47" t="str">
            <v>N/A</v>
          </cell>
          <cell r="F47" t="str">
            <v>N/A</v>
          </cell>
        </row>
        <row r="48">
          <cell r="B48">
            <v>1</v>
          </cell>
          <cell r="D48" t="str">
            <v>En el marco de la estrategia de seguimiento de la sentencia se acordó que en el evento en que deban concurrir varias entidades a la solución de alguno de los problemas planteados, le corresponde a la entidad cabeza del sector asumir el liderazgo en el cumplimiento de la orden. Por ejemplo, en el tema de la resocialización, le corresponde al Ministerio de Justicia y del Derecho.</v>
          </cell>
          <cell r="E48" t="str">
            <v>N/A</v>
          </cell>
          <cell r="F48" t="str">
            <v>N/A</v>
          </cell>
        </row>
        <row r="49">
          <cell r="B49">
            <v>0.70833333333333337</v>
          </cell>
          <cell r="D49" t="str">
            <v>La Presidencia de la República estableció, en relación con el seguimiento de esta orden, que por lo menos en el 70% de las sesiones del comité de seguimiento se debe hacer seguimiento al tema presupuestal. Para el periodo de reporte, se estableció que en 17 de las 24 sesiones, el Comité trabajó temas relacionados con los presupuestos de las entidades destinados al cumplimento de las órdenes y/o el costeo del plan de acción que permita cumplir las órdnes</v>
          </cell>
          <cell r="E49" t="str">
            <v>N/A</v>
          </cell>
          <cell r="F49" t="str">
            <v>N/A</v>
          </cell>
        </row>
        <row r="50">
          <cell r="B50">
            <v>0.5</v>
          </cell>
          <cell r="D50" t="str">
            <v>El Ministerio de Justicia y del Derecho realizó el estudio correspondiente a la modificación de la Driección de Política Criminal y entregó la propuesta a la Presidencia de la República. El día 23 de septiembre, la Presidencia de la República, mediante correo electrónico informó  al MInisterio de Justicia que podía iniciar el trámite  del decreto de modificación.</v>
          </cell>
          <cell r="E50" t="str">
            <v>N/A</v>
          </cell>
          <cell r="F50" t="str">
            <v>N/A</v>
          </cell>
        </row>
        <row r="51">
          <cell r="B51">
            <v>0.7</v>
          </cell>
          <cell r="D51" t="str">
            <v>Se instalo la mesa intersectorial con las entidades de la Comisión Intersectorial, el INPEC y la USPEC a partir del mes de Mayo de 2016. Además para el periodo de reporte se realizaron cinco sesiones de la mesa técnica intersectorial.</v>
          </cell>
          <cell r="E51" t="str">
            <v xml:space="preserve">Construir un plan de acciones intersectoriales en favor de mejorar la atencion de niñas, niños y mujeres gestantes en las reclusiones de mujeres y hacer seguimiento a la impleemnatción de acciones en las reclusiones de mujeres. </v>
          </cell>
          <cell r="F51" t="str">
            <v xml:space="preserve">Las reuniones deben ser mensuales debido a los tiempos disponibles de las entidades. </v>
          </cell>
        </row>
        <row r="52">
          <cell r="B52">
            <v>1</v>
          </cell>
          <cell r="D52" t="str">
            <v>En la mesa tecnica del mes de Junio de 2016 se realizó la revisión normativa relacionada con la atención de niñas, niños menores de 3 años  y mujeres gestantes en las reclusiones de mujeres.</v>
          </cell>
          <cell r="E52" t="str">
            <v xml:space="preserve">Las entidades asistentes a la mesa intersectorial conocieron el marco normativo de la atencion de niñas y niños menores de 3 años y mujeres gestantes en reclusiones de mujeres, lo cual permite planear y ejecutar las acciones intersectoriales conforme al mismo. </v>
          </cell>
          <cell r="F52" t="str">
            <v>Ninguna</v>
          </cell>
        </row>
        <row r="53">
          <cell r="B53">
            <v>0.4</v>
          </cell>
          <cell r="D53" t="str">
            <v xml:space="preserve">En el marco del trabajo intersectorial se planeo  para el mes de septiembre de 2016 taller con profesionales del ICBF y del INPEC a cargo de las unidades de atencion de niñas, niños y mujeres gestantes en reclusion de mujeres, Fue necesario re programar el taller para el mes de noviembre de 2016.
En relación de las atenciones que responden a la población se diseñó la Estrategia de Salas Amigas de la Familia Lactante SAFL modalidad reclusión de mujeres, se realizó visita incial a la Reclusión de mujeres de Bogotá y se está solicitando al INPEC para el apoyo institucional. </v>
          </cell>
          <cell r="E53" t="str">
            <v xml:space="preserve">Se cuenta con la disposicion de los equipos tecnicos de ICBF y del INPEC para al realizacion del ejercicio participativo que permita analizar la atencion actual y construir la RIA.
Se cuenta con el apoyo de la Fundación Éxito para el desarrollo del pilotaje a la Estrategia de SAFL en reclusiones de mujeres. </v>
          </cell>
          <cell r="F53" t="str">
            <v xml:space="preserve">Se tuvo retrasos en la actividad por aspectos de la contratción del ICBF. No será posible la particiapción presencial de todos los profesionales por dificulatdes de recursos de las entidades para el desplazamiento. </v>
          </cell>
          <cell r="G53" t="str">
            <v xml:space="preserve">Se ajustará la metodología del taller, logrando particiapción virtual de las personas que no puedan estar presencialmente. 
Se dio inicio a la apuesta por la implemenatción de la Estrategia de SAFL modalidad reclusión de muejres que iniciará en el mes de Octubre en la reclusión de mujeres de Bogotá. </v>
          </cell>
        </row>
        <row r="54">
          <cell r="B54">
            <v>0.7</v>
          </cell>
          <cell r="D54" t="str">
            <v xml:space="preserve">Implementacion del Sistema de Seguimiento Niño a Niño (SSNN). Además el SSNN cuenta con las niñas, niños y mujeres gestantes registradas con corte a Septiembre de 2016, asi como las atenciones recibidas por ellas y ellos. Adicionalmente inició en el mes de septiembre el cruce de información de los niños, niñas, mujeres gestantes y madres lactantes registardas en el sistema SSNN con las bases de atención del Ministerio de Salud y Protección social para caracterizar el estado de atenciones en salud y nutrición. </v>
          </cell>
          <cell r="E54" t="str">
            <v>N/A</v>
          </cell>
          <cell r="F54" t="str">
            <v>No se han presentado</v>
          </cell>
        </row>
        <row r="55">
          <cell r="B55">
            <v>0.7</v>
          </cell>
          <cell r="D55" t="str">
            <v xml:space="preserve">El Instituto Colombiano de Bienestar Familiar (ICBF) realizó el ajuste al lineamiento tecnico desde la Subdirección técnica. En la mesa intersectorial del mes de Julio de 2016 se presento la estructura del mismo y los principales ajustes siendo aprobada por las entidades.  Finamente en la mesa del mes de septiembre de 2016 se presentó el lineamiento ajustado y se envió vía electrónica a las entidades para su retroalimentación como máximo al 15 de Octubre de 2016.
</v>
          </cell>
          <cell r="E55" t="str">
            <v xml:space="preserve">Se cuenta con una versión ajustada del Lineameinto técnico, el cual responde a la apuesta de la modalidad integral del ICBF y reconcoiendo las características particulares del contexto de las reclusiones de mujeres. </v>
          </cell>
          <cell r="F55" t="str">
            <v>Se tuvo demoras en la acción de ajuste por la dinámcia interna institucional del ICBF, por lo cual se corrió el cronograma planeado inicialmente.</v>
          </cell>
        </row>
        <row r="56">
          <cell r="B56" t="str">
            <v>No aplica</v>
          </cell>
          <cell r="D56" t="str">
            <v xml:space="preserve">Frente a la definición del esquema de atención se realizará a partir del analisis y la información recogida del taller que se realizará en el mes de Noviembre. Aun no existen otros avances al respecto. </v>
          </cell>
          <cell r="E56" t="str">
            <v>No aplica</v>
          </cell>
          <cell r="F56" t="str">
            <v>No aplica</v>
          </cell>
          <cell r="G56" t="str">
            <v>No aplica</v>
          </cell>
        </row>
        <row r="57">
          <cell r="B57">
            <v>0.4</v>
          </cell>
          <cell r="D57" t="str">
            <v>Se toma la decisión de actualizar el análisis situacional recogido en 2014 en el marco del proceso de fortalecimiento 2016, el cual en el mes de septiembre inició con la acción de caracterización de las condiciones de atención.</v>
          </cell>
          <cell r="E57" t="str">
            <v xml:space="preserve">Se cuenta con equipos interdisciplinarios que inciaron contacto con las unidades de servicio en reclusión de mujeres y que están sistematizando las condiciones de atención en dichos lugares. </v>
          </cell>
          <cell r="F57" t="str">
            <v xml:space="preserve">El convenio a través del cual se realiza el proceso de fortalecimiento tuvo demoras en su inicio por lo cual se retrasó casi dos meses el proceso de fortalecimeinto en territorio. </v>
          </cell>
        </row>
        <row r="58">
          <cell r="B58">
            <v>0.4</v>
          </cell>
          <cell r="D58" t="str">
            <v xml:space="preserve">Se cuenta con la suscripción del convenio de asociación No. 065 de 2016 a través del cual se desarrollara el proceso de fortalecimiento.
en los meses de agosto y septiembre se realizó inducción a los equipos profesionales de campo, se inició la socialización del proceso en territorio y se dió inicio al proceso de caracterización de las condiciones de atención. </v>
          </cell>
          <cell r="E58" t="str">
            <v>Se cuenta con equipos de profesionales en campo que inician el proceso de fortalecimiento reconociendo las condiciones de calidad.</v>
          </cell>
          <cell r="F58" t="str">
            <v>Se tuvo demoras en el inicio del convenio por asuntos administrativos y contractuales</v>
          </cell>
        </row>
        <row r="59">
          <cell r="B59">
            <v>0.5</v>
          </cell>
          <cell r="D59" t="str">
            <v>El Ministerio de Salud y Protección Social construyó un capitulo específico frente a la atención en salud de mujeres gestantes, niñas y niños menores de 3 años en el lineamiento entregado al Consorcio encargado de la prestación de los servicios en reclusiones de mujeres. El Ministerio de Salud y Protección Social viene desarrollando durante el año 2016 un proceso de asistencia técncia con las Direcciones Territoriales de los municipios de Popayán, Medellín, Ibague y Cúcuta, en las cuales se viene fortaleciendo la comprensión e implemenatción del Programa de Atención a los mil Primeros días de vida.</v>
          </cell>
          <cell r="E59" t="str">
            <v xml:space="preserve">Existe una clara intencion del sector salud frente al acompañamiento tecnico a las Direcciones territoriales para favorecer la atención de mujeres gestantes, niñas y niños menores de 3 años atendidos en reclusiones de mujeres. </v>
          </cell>
          <cell r="F59" t="str">
            <v xml:space="preserve">Solo se pondran acompañar las Direcciones Territoriales en proceso de asistencia técnica debido a la limitación de recursos del sector. </v>
          </cell>
          <cell r="G59" t="str">
            <v xml:space="preserve">En el marco de la mesa intersectorial se define la necesidad de articular los protocolos generados por USPEC e INPEC para la atención en salud intramural y los orientaciones del Programa del sector salud para los Mil primeros días de Vida. </v>
          </cell>
        </row>
        <row r="60">
          <cell r="B60">
            <v>0.3</v>
          </cell>
          <cell r="D60" t="str">
            <v>En la mesa tecnica del mes de julio se establecio el compromiso de cruce de bases de datos de los niños, niñas y mujeres gestantes entre INPEC y el Ministerio de Salud y Proteccion Social. Adicionalemnte en el mes de septiembre se recibió del SSNN el reporte de niños y niñas, mujeres gestantes y madres lactantes atendidas en las reclusiones de mujeres en el marco del convenio interadministrativo, el cual se está cruzando con las bases de atención del Ministerio de Salud, para la segunda semana de Octubre se tendrá las atenciones a las que ésta población ha accedido en Salud</v>
          </cell>
          <cell r="E60" t="str">
            <v xml:space="preserve">Los niños, niñas, muejres gestantes y madres lactantes están identificados, se conoce su estado de afiliación al sistema de Seguridad social en Salud y se están identificando las atenciones en salud a las que ha accedido para analizarlas y generar otras acciones. </v>
          </cell>
          <cell r="F60" t="str">
            <v xml:space="preserve">Por los cortes del SSNN hasta principios de septiembre de 2016 se obtuvieron lso registros actualizados. Así mismo, contar con los cruces de las atenciones en salud requieren unos tiempos administrativos del sector. </v>
          </cell>
          <cell r="G60" t="str">
            <v>Una de las fuentes principales de informacion sera el SSNN.</v>
          </cell>
        </row>
        <row r="61">
          <cell r="B61" t="str">
            <v>No aplica</v>
          </cell>
          <cell r="D61" t="str">
            <v>El primer informe se presenta el 9 de diciembre de 2016, teniendo en cuenta la fecha de notificación oficial establecida por la Corte: 9 de junio de 2016</v>
          </cell>
          <cell r="E61" t="str">
            <v>No aplica</v>
          </cell>
          <cell r="F61" t="str">
            <v>No aplica</v>
          </cell>
          <cell r="G61" t="str">
            <v>No aplica</v>
          </cell>
        </row>
        <row r="62">
          <cell r="B62">
            <v>1</v>
          </cell>
          <cell r="D62" t="str">
            <v>Se realizaron reuniones con el Minjusticia para concretar detalles sobre el instrumento. Se quiere levantar informacion sociodemografica y aspectos realcionados con la vida en prision de la poblacion privada de la libertad. Se adelantaran gestiones para las tareas logisticas y operativas para su aplicacion en la prueba piloto en noviembre de 2016</v>
          </cell>
          <cell r="E62" t="str">
            <v>No aplica</v>
          </cell>
          <cell r="F62" t="str">
            <v>No Aplica</v>
          </cell>
          <cell r="G62" t="str">
            <v>Es necesario terminar el diseño conceptual del instrumento de levantamiento de informacion</v>
          </cell>
        </row>
        <row r="63">
          <cell r="B63" t="str">
            <v>No aplica</v>
          </cell>
          <cell r="D63" t="str">
            <v>No se reporta porque los plazos de su ejecucion se esperan despues de Nov de 2016</v>
          </cell>
          <cell r="E63" t="str">
            <v>No aplica</v>
          </cell>
          <cell r="F63" t="str">
            <v>No aplica</v>
          </cell>
          <cell r="G63" t="str">
            <v>No aplica</v>
          </cell>
        </row>
        <row r="64">
          <cell r="B64" t="str">
            <v>No aplica</v>
          </cell>
          <cell r="D64" t="str">
            <v>No se reporta porque los plazos de su ejecucion se esperan despues de Nov de 2016</v>
          </cell>
          <cell r="E64" t="str">
            <v>No aplica</v>
          </cell>
          <cell r="F64" t="str">
            <v>No aplica</v>
          </cell>
          <cell r="G64" t="str">
            <v>No aplica</v>
          </cell>
        </row>
        <row r="65">
          <cell r="B65">
            <v>0.62</v>
          </cell>
          <cell r="D65" t="str">
            <v>Previo a la expedición de la sentencia, el MSPS expidió la Resolución 5159 de 2015 “Por medio de la cual se adopta el Modelo de Atención en Salud para la población privada de la libertad bajo la custodia y vigilancia del INPEC”. En esta se indica que se deben desarrollar y adoptar los respectivos manuales. Se acompañó e hicieron las recomendaciones del caso contenidas en el Decreto 2245 de 2015 que estabelce lo relacionado con la prestación de los servicios de salud a la PPL del INPEC”.  La USPEC expidió los manuales establecidos en la Res 5159/15, así: 1. Manual Técnico Administrativo para la Atención e Intervención en Salud Pública a la Población Privada de la Libertad a Cargo del Inpec; 2. Manual Técnico Administrativo para la Prestación del Servicio de Salud a la Población Privada de la Libertad a Cargo del Inpec; y 3. Manual Técnico Administrativo del Sistema Obligatorio para la Garantía de La Calidad en Salud Penitenciaria.
Se emitieron los lineamientos de buenas prácticas de manufactura para la manipulación de alimentos al interior de los centros penitenciarios, los cuales fueron adoptados por la USPEC.
Se expidió el documento de Implementación del programa ampliado de inmunización en PPL. 
Se expidió el documento Manejo de Brotes en PPL. 
El MSPS apoyó a la USPEC y al INPEC en la planeación para la vacunación de la PPL.</v>
          </cell>
          <cell r="E65" t="str">
            <v>N/A</v>
          </cell>
          <cell r="F65" t="str">
            <v>N/A</v>
          </cell>
        </row>
        <row r="66">
          <cell r="B66">
            <v>0.75</v>
          </cell>
          <cell r="D66" t="str">
            <v>En cumplimiento de la Ley 1709, la atención en salud de la Población Privada de la Libertad (PPL) sufrió un cambio estructural a finales del año 2015 al pasar de un esquema de aseguramiento en salud, que estaba a cargo de la EPS CAPRECOM hoy en liquidación, a un nuevo modelo de atención financiado a través del Fondo de Salud para la Población Privada de la Libertad, adscrito a la USPEC, e implementado a través de un encargo fiduciario constituido principalmente para realizar la contratación de los servicios de salud necesarios para la PPL previa solicitud de dicho Fondo. 
Aunque se realizaron los ajustes normativos necesarios, la operación del nuevo esquema ha presentado diversos inconvenientes que han exigido la generación de un nuevo marco normativo y la puesta en marcha de acciones puntuales para su superación.  Antes de entrar a detallas estas modificaciones, vale la pena resaltar que los problemas asociados a la prestación de servicios de salud para la PPL dependen no solamente de aspectos internos del modelo de atención, como la contratación de los servicios de salud o la suficiencia de personal de salud dentro de los centros de reclusión, sino también de aspectos estructurales de la situación carcelaria, como la infraestructura que son atendidos mediante otras estrategias que no se desarrollan en esta sección.
Es importante anotar que las acciones puntuales en términos de acceso a los servicios de salud y contratación de los mismos corresponden a la nueva estructura creada por la Ley 1709, esto es corresponde el Fondo para la PPL y al encargo fiduciario en cabeza del Consorcio Fondo de Atención en Salud PPL 2015, por lo que las intervenciones del MSPS se han concentrado en los ajustes a la regulación en los aspectos de su competencia y acompañamiento a las entidades encargadas en implementar el nuevo modelo.
Uno de los primeros inconvenientes que enfrentó la operación de nuevo esquema tuvo que ver con la renuencia de las instituciones de prestadoras de los servicios de salud (IPS) para la contratación de los servicios de salud. Para corregir esta situación, el MSPS expidió la Circular 005 del 21 de enero de 2016 donde se exhorta a las IPS y entidades territoriales para la continuidad en la atención en salud a la población reclusa. Así mismo, la Circular Externa N° 0002 de 2016 de la Superintendencia Nacional de Salud impartió instrucciones respecto de la atención en salud a la población carcelaria a cargo del INPEC y, finalmente, en este mismo sentido en un comunicado general de Enero de 2016 del Ministro de Justicia y del Derecho solicitó a las IPS públicas y privadas la atención en salud a la población privada de la libertad.
En este mismo sentido, y en el marco de la Emergencia Penitenciaria y Carcelaria en Salud decretada por el INPEC, se emitió la Circular Conjunta N° 000029 de 2016 en la que se conmina a realizar todas las acciones  necesarias para suscribir de manera inmediata los respectivos contratos de prestación de servicios de salud con el Consorcio Fondo de Atención en Salud PPL 2015. 
Estas acciones, junto con cambios operativos en el funcionamiento del Consorcio y el acompañamiento del MSPS y de la Superintendencia Nacional de Salud permitieron que entre el mes de abril y mayo se logrará pasar de una cobertura del 18% de contratación con la red extramural, al 65% y actualmente esté cerca de la cobertura total, mientras que en el mismo periodo la cobertura de las ordenes de prestación de servicios con profesionales de la salud para servicios intramurales pasaron de un cobertura del 45% al 92% . 
Por otro lado, dado los problemas evidenciados en la operación del nuevo esquema, las entidades del gobierno con participación en la problemática, esto es INPEC, USPEC, Ministerio de Justicia y MSPS principalmente con apoyo de la Presidencia de la República, trabajaron de manera conjunta con el apoyo de la Presidencia para expedir un nuevo decreto que realiza ajustes importantes a la operación del modelo y que se espera permita acelerar las mejoras en la atención en salud a la PPL.  
Este decreto es el Decreto 1142 de 2016, el cual permite la conservación de la afiliación del interno con su grupo familiar, al Régimen Contributivo de salud o al régimen especial o de excepción al que pertenece, mientras cumpla con las condiciones a dichos regímenes; establece que la persona privada de la libertad en prisión domiciliara que no cumpla con las condiciones de pertenecer a los regímenes contributivo de salud, especiales o excepción, serán cubiertos con el régimen subsidiado; se incorpora esquemas regionales de contratación que garanticen servicios intramurales y extramurales a través de un prestador de servicios de salud, EPS y se modifica la destinación de los recursos del Fondo Nacional de Salud para la PPL, entre otros aspectos operativos. 
Para operativizar algunos de los ajustes al esquema de salud, se expidió la Resolución 4005 de 2016 que reglamenta los términos y condiciones para la financiación de la población privada de la libertad a cargo del INPEC que se encuentre afiliada al Sistema General de Seguridad Social en Salud – SGSSS. De manera complementaria se requirió un ajuste al Modelo de Atención en Salud mediante la Resolución 3595 de 2016 la cual incluye a las EPS y a las entidades que administran regímenes especiales o de excepción como destinatarias del modelo y establece que estas entidades deben cumplir con el modelo de salud intramural y que para ello, deben articularse con el Prestador Primario de salud intramural, el INPEC y la USPEC para la prestación de servicios de salud de los reclusos afiliados a éstas. Igualmente, que la red de prestación de servicios de salud de la PPL domiciliaria corresponde a la de las EPS contributivas y subsidiadas, y las entidades que administran regímenes especiales o de excepción a donde se encuentran afiliados estas personas. 
Al margen de estos cambios operativos, con este nuevo decreto se espera que antes de finalizar el año se ponga en marcha el esquema de operadores regionales que permitan mitigar los problemas de integralidad y acceso a los servicios evidenciados durante el presente año. Para lo cual el Ministerio de Salud y Protección ha brindado la información y los apoyos técnicos requeridos por la USPEC y el Consorcio, quienes son los encargados desde sus competencias, de hacer operativo los ajustes al modelo, y  trabaja de manera articulada con las demás entidades del gobierno involucradas (Ministerio de Justicia e INPEC) para lograr que los ajustes se realicen de manera adecuada y se logre avanzar en la superación de los problemas detectados.
Finalmente, en el marco de la sentencia la acción principal del MSPS, dado el esquema de atención en salud definido en la Ley 1709 que concentra la operación de la atención en salud en el Fondo en Salud para la PPL y el Consorcio, se ha concentrado en generar o ajustar la regulación en los temas de su competencia cuando así se requiera y brindar apoyo técnico. En este sentido se han realizado, además de la expedición de la normatividad, acciones puntuales de apoyo técnico como las siguientes:
En el plano de la salud pública, y con el fin de mitigar la crisis de salud declarada mediante la emergencia penitenciaria y carcelaria, el Ministerio dinamizó 6 Sub-Mesas de trabajo de Salud Pública para la PPL así: PAI [Plan Ampliado de Inmunizaciones], Brotes, Saneamiento Ambiental, VIH, Tuberculosis, Mesa General PPL. Con el concurso de los asistentes institucionales a la mesa del PIS, se actualizó el “Documento implementación del programa ampliado de inmunización en población privada de la libertad”, el cual se entregó oficialmente a la USPEC y al INPEC.
Así mismos el MPS entregó al INPEC la priorización de vacunas en relación con el perfil epidemiológico de esta población y recomendó establecer un Plan de Vacunación, contemplando la Guía para la vigilancia y control de eventos de interés en salud pública en establecimientos penitenciarios y carcelarios. Se ha recomendado un convenio de provisión de vacunas con la Organización Panamericana de la Salud para la compra de biológicos.  En este mismo sentido se ha reiterado la realización de acciones de Salud Ambiental establecidas en el Plan Integral de Gestión Ambiental – PIGA.
El apoyo también se ha concentrado en los temas de información y perfil epidemiológico de la población. El Ministerio  evaluó el nivel de desarrollo del Software Modulo de Salud del SISPEC, y a partir de allí se recomendó los respectivos ajustes o complementos con tablas relacionales de RIPS, CIE 10, CUPS y Códigos de medicamentos entre otros. Igualmente por necesidad del INPEC,  se orientó respecto del protocolo para manejo de información.  
Se ha apoyado el establecimiento de requerimientos y estándares de información para la caracterización del perfil epidemiológico de los internos, generando un “Documento Análisis de Fuentes y Perfilamiento de datos con archivos entregados por INPEC – vers2.0 y  uno de Orientaciones para la construcción del Análisis de la Situación de Salud (ASIS) de la Población Privada de la Libertad”, para ello se ha capacitado en salud sobre el manejo del CUBO de PPL y RIPS al INPEC, la USPEC y al Consorcio.
La información a los actores es otro de los puntos en donde el MSPS ha realizado acciones puntuales de asesoría. El Ministerio ha participado de las videoconferencias dirigidas a las autoridades locales de salud, a los gerentes de Empresas Sociales del Estado e IPS Privadas y a los directores de los 137 Establecimientos de Reclusión del Orden Nacional- ERON- con el personal de salud del respectivo establecimiento, como una labor pedagógica para socializar el nuevo esquema.
De manera paralela a estas acciones el MSPS ha acompañado de manera permanente a la USPEC y al Consorcio con apoyo técnico en aspectos como la contratación de los servicios y la definición del presupuesto del Fondo para la vigencia 2017, entre otros, y ha brindado las orientaciones y la información que se ha requerido para poner en marcha el esquema de operadores regionales en línea con el decreto 1142 de 2016.</v>
          </cell>
          <cell r="E66" t="str">
            <v>N/A</v>
          </cell>
          <cell r="F66" t="str">
            <v>Con respecto al acceso a los servicios de salud de la PPL hay distintas dificultades asociadas a la disponibilidad de los prestadores, la infraestructura de las unidades de salud carcelarias así como dificultades operativas en la implementación del modelo, entre otras. Con las acciones realizadas y el trabajo en conjunto de la USPEC, el INPEC y el Consorcio PPL se espera avanzar progesivamente en la solución de estas dificultades</v>
          </cell>
        </row>
        <row r="67">
          <cell r="B67">
            <v>0.6</v>
          </cell>
          <cell r="D67" t="str">
            <v xml:space="preserve">A la fecha se han realizado 2 mesas de trabajo y una visita a campo para la recolección de insumos en la elaboración de recomendaciones de política penitenciaria frente a los procesos de resocialización. Se realizó una primera mesa de trabajo con funcionarios del INPEC, y otra mesa de trabajo con actores privados que participan en estos procesos. En la visita al COMEB LA PICOTA, se entrevistaron a algunos internos que participan en programas de resocialización. </v>
          </cell>
          <cell r="E67" t="str">
            <v xml:space="preserve">Insumos para generar recomendaciones en materia de política penitenciaria. </v>
          </cell>
          <cell r="F67" t="str">
            <v>Pocos agentes privados involucrados a quienes acceder.</v>
          </cell>
          <cell r="G67">
            <v>0</v>
          </cell>
        </row>
        <row r="68">
          <cell r="B68">
            <v>1</v>
          </cell>
          <cell r="D68" t="str">
            <v>Se revisó la programación presupuestal del año 2017 de las entidades (INPEC, USPEC Y MJD(  a la luz de las órdenes de la sentencia T-762-15</v>
          </cell>
          <cell r="E68" t="str">
            <v>Poryectos de inversión ajustados para dar cumplimiento a las órdenes de la sentencia T-762</v>
          </cell>
          <cell r="F68" t="str">
            <v xml:space="preserve">Proyectos de inversión en ejecución que no se ajustan a las órdenes de la sentencia, deben seguir en desarrollo en aras de no causar una mayor afectación patrimonial </v>
          </cell>
          <cell r="G68" t="str">
            <v>La evaluación de proyectos de inversión se realiza cada año.</v>
          </cell>
        </row>
        <row r="69">
          <cell r="B69">
            <v>1</v>
          </cell>
          <cell r="D69" t="str">
            <v>Se presentó a las entidades algunos criterios que iban a ser evaluados en los proyectos de inversión, de acuerdo a lo ordenado por la sentencia T-762</v>
          </cell>
          <cell r="E69" t="str">
            <v>Consenso con las entidades para priorizar recursos en cumplimiento de órdenes</v>
          </cell>
          <cell r="F69" t="str">
            <v>-</v>
          </cell>
          <cell r="G69">
            <v>0</v>
          </cell>
        </row>
        <row r="70">
          <cell r="B70">
            <v>0.8</v>
          </cell>
          <cell r="D70" t="str">
            <v>Se revisó la programación presupuestal del año 2017 de la USPEC, a la luz de las órdenes de la sentencia T-762-15</v>
          </cell>
          <cell r="E70" t="str">
            <v>Proyecto de construcción de cupos contempla la solicitud de vigencias futuras para garantizar la operabilidad de este proyecto. Así mismo el proyecto de mantenimeinto se ajustará para solicitar vigencias futuras para 2017.</v>
          </cell>
          <cell r="F70" t="str">
            <v xml:space="preserve">A la fecha no se ha solicitado por parte de la USPEC las vigencias futuras </v>
          </cell>
          <cell r="G70">
            <v>0</v>
          </cell>
        </row>
        <row r="71">
          <cell r="B71">
            <v>0.8</v>
          </cell>
          <cell r="D71" t="str">
            <v>Se revisó la programación presupuestal del año 2017 de la USPEC, a la luz de las órdenes de la sentencia T-762-15</v>
          </cell>
          <cell r="E71" t="str">
            <v>Proyecto de construcción de cupos contempla la solicitud de vigencias futuras para garantizar la operabilidad de este proyecto. Así mismo el proyecto de mantenimeinto se ajustará para solicitar vigencias futuras para 2017.</v>
          </cell>
          <cell r="F71" t="str">
            <v xml:space="preserve">A la fecha no se ha solicitado por parte de la USPEC las vigencias futuras </v>
          </cell>
          <cell r="G71">
            <v>0</v>
          </cell>
        </row>
        <row r="72">
          <cell r="B72">
            <v>1</v>
          </cell>
          <cell r="D72" t="str">
            <v>Se realizaron observaciones o se interpuso previo concepto a los proyectos que a la fecha no se ajustan a los criterios de priorizacion para dar cumplimiento a las órdenes de la sentencia</v>
          </cell>
          <cell r="E72" t="str">
            <v>Los proyectos se han actualizado y ajustado a las observaciones.</v>
          </cell>
          <cell r="F72" t="str">
            <v xml:space="preserve">A la fecha existen ajustes pendientes, relacionados con las vigencias futuras que mejorarían la ejecucion del presupuesto. </v>
          </cell>
          <cell r="G72">
            <v>0</v>
          </cell>
        </row>
        <row r="73">
          <cell r="B73">
            <v>1</v>
          </cell>
          <cell r="D73" t="str">
            <v>Se presentó a las entidades algunos criterios que iban a ser evaluados en los proyectos de inversión, de acuerdo a lo ordenado por la sentencia T-762</v>
          </cell>
          <cell r="E73" t="str">
            <v>Consenso con las entidades para priorizar recursos en cumplimiento de órdenes</v>
          </cell>
          <cell r="F73" t="str">
            <v>-</v>
          </cell>
          <cell r="G73">
            <v>0</v>
          </cell>
        </row>
        <row r="74">
          <cell r="B74">
            <v>1</v>
          </cell>
          <cell r="D74" t="str">
            <v>Asistencia técnica a las entidades para: 1. Presentación a entidades territoriales de alternativas para la financiación y construcción de cárceles para sindicados. 2. Asistencia técnica con la estandarización del proyecto tipo de cárceles para sindicados. 3. Asistencia técnica en el costeo del plan de acción . 4. Asistencia técnica en la solicitud de vigencias futuras.</v>
          </cell>
          <cell r="E74" t="str">
            <v xml:space="preserve">Articulación entre las entidades para la planeación presupuestal, y herramientas para la asesoría departamental en la construcción de cárceles para sindicados. </v>
          </cell>
          <cell r="F74" t="str">
            <v>-</v>
          </cell>
          <cell r="G74">
            <v>0</v>
          </cell>
        </row>
        <row r="75">
          <cell r="B75" t="str">
            <v>No aplica</v>
          </cell>
          <cell r="D75" t="str">
            <v>No aplica para el periodo porque aunque se ha prestado asistencia técnica para  la solicitud de vigencias futuras y cupo APP, las entidades no han solicitado los respectivos trámites presupuestales.</v>
          </cell>
          <cell r="E75" t="str">
            <v>No aplica</v>
          </cell>
          <cell r="F75" t="str">
            <v>No aplica</v>
          </cell>
          <cell r="G75" t="str">
            <v>No aplica</v>
          </cell>
        </row>
        <row r="76">
          <cell r="B76" t="str">
            <v>No aplica</v>
          </cell>
          <cell r="D76" t="str">
            <v>No aplica para el periodo porque aunque se ha prestado asistencia técnica para  la solicitud de vigencias futuras y cupo APP, las entidades no han solicitado los respectivos trámites presupuestales.</v>
          </cell>
          <cell r="E76" t="str">
            <v>No aplica</v>
          </cell>
          <cell r="F76" t="str">
            <v>No aplica</v>
          </cell>
          <cell r="G76" t="str">
            <v>No aplica</v>
          </cell>
        </row>
        <row r="77">
          <cell r="B77">
            <v>0.6</v>
          </cell>
          <cell r="D77" t="str">
            <v xml:space="preserve">A la fecha se han realizado 2 mesas de trabajo y una visita a campo para la recolección de insumos en la elaboración de recomendaciones de política penitenciaria frente a los procesos de resocialización. Se realizó una primera mesa de trabajo con funcionarios del INPEC, y otra mesa de trabajo con actores privados que participan en estos procesos. En la visita al COMEB LA PICOTA, se entrevistaron a algunos internos que participan en programas de resocialización. </v>
          </cell>
          <cell r="E77" t="str">
            <v xml:space="preserve">Insumos para generar recomendaciones en materia de política penitenciaria. </v>
          </cell>
          <cell r="F77" t="str">
            <v>Pocos agentes privados involucrados a quienes acceder.</v>
          </cell>
          <cell r="G77">
            <v>0</v>
          </cell>
        </row>
        <row r="78">
          <cell r="B78">
            <v>1</v>
          </cell>
          <cell r="D78" t="str">
            <v>Se revisó la programación presupuestal del año 2017 de las entidades (INPEC, USPEC Y MJD(  a la luz de las órdenes de la sentencia T-762-15</v>
          </cell>
          <cell r="E78" t="str">
            <v>Poryectos de inversión ajustados para dar cumplimiento a las órdenes de la sentencia T-762</v>
          </cell>
          <cell r="F78" t="str">
            <v xml:space="preserve">Proyectos de inversión en ejecución que no se ajustan a las órdenes de la sentencia, deben seguir en desarrollo en aras de no causar una mayor afectación patrimonial </v>
          </cell>
          <cell r="G78" t="str">
            <v>La evaluación de proyectos de inversión se realiza cada año.</v>
          </cell>
        </row>
        <row r="79">
          <cell r="B79">
            <v>1</v>
          </cell>
          <cell r="D79" t="str">
            <v>Se presentó a las entidades algunos criterios que iban a ser evaluados en los proyectos de inversión, de acuerdo a lo ordenado por la sentencia T-762</v>
          </cell>
          <cell r="E79" t="str">
            <v>Consenso con las entidades para priorizar recursos en cumplimiento de órdenes</v>
          </cell>
          <cell r="F79" t="str">
            <v>-</v>
          </cell>
          <cell r="G79">
            <v>0</v>
          </cell>
        </row>
        <row r="80">
          <cell r="B80">
            <v>0.8</v>
          </cell>
          <cell r="D80" t="str">
            <v>Se revisó la programación presupuestal del año 2017 de la USPEC, a la luz de las órdenes de la sentencia T-762-15</v>
          </cell>
          <cell r="E80" t="str">
            <v>Proyecto de construcción de cupos contempla la solicitud de vigencias futuras para garantizar la operabilidad de este proyecto. Así mismo el proyecto de mantenimeinto se ajustará para solicitar vigencias futuras para 2017.</v>
          </cell>
          <cell r="F80" t="str">
            <v xml:space="preserve">A la fecha no se ha solicitado por parte de la USPEC las vigencias futuras </v>
          </cell>
          <cell r="G80">
            <v>0</v>
          </cell>
        </row>
        <row r="81">
          <cell r="B81">
            <v>0.8</v>
          </cell>
          <cell r="D81" t="str">
            <v>Se revisó la programación presupuestal del año 2017 de la USPEC, a la luz de las órdenes de la sentencia T-762-15</v>
          </cell>
          <cell r="E81" t="str">
            <v>Proyecto de construcción de cupos contempla la solicitud de vigencias futuras para garantizar la operabilidad de este proyecto. Así mismo el proyecto de mantenimeinto se ajustará para solicitar vigencias futuras para 2017.</v>
          </cell>
          <cell r="F81" t="str">
            <v xml:space="preserve">A la fecha no se ha solicitado por parte de la USPEC las vigencias futuras </v>
          </cell>
          <cell r="G81">
            <v>0</v>
          </cell>
        </row>
        <row r="82">
          <cell r="B82">
            <v>1</v>
          </cell>
          <cell r="D82" t="str">
            <v>Se realizaron observaciones o se interpuso previo concepto a los proyectos que a la fecha no se ajustan a los criterios de priorizacion para dar cumplimiento a las órdenes de la sentencia</v>
          </cell>
          <cell r="E82" t="str">
            <v>Los proyectos se han actualizado y ajustado a las observaciones.</v>
          </cell>
          <cell r="F82" t="str">
            <v xml:space="preserve">A la fecha existen ajustes pendientes, relacionados con las vigencias futuras que mejorarían la ejecucion del presupuesto. </v>
          </cell>
          <cell r="G82">
            <v>0</v>
          </cell>
        </row>
        <row r="83">
          <cell r="B83">
            <v>1</v>
          </cell>
          <cell r="D83" t="str">
            <v>Se presentó a las entidades algunos criterios que iban a ser evaluados en los proyectos de inversión, de acuerdo a lo ordenado por la sentencia T-762</v>
          </cell>
          <cell r="E83" t="str">
            <v>Consenso con las entidades para priorizar recursos en cumplimiento de órdenes</v>
          </cell>
          <cell r="F83" t="str">
            <v>-</v>
          </cell>
          <cell r="G83">
            <v>0</v>
          </cell>
        </row>
        <row r="84">
          <cell r="B84">
            <v>1</v>
          </cell>
          <cell r="D84" t="str">
            <v>Asistencia técnica a las entidades para: 1. Presentación a entidades territoriales de alternativas para la financiación y construcción de cárceles para sindicados. 2. Asistencia técnica con la estandarización del proyecto tipo de cárceles para sindicados. 3. Asistencia técnica en el costeo del plan de acción . 4. Asistencia técnica en la solicitud de vigencias futuras.</v>
          </cell>
          <cell r="E84" t="str">
            <v xml:space="preserve">Articulación entre las entidades para la planeación presupuestal, y herramientas para la asesoría departamental en la construcción de cárceles para sindicados. </v>
          </cell>
          <cell r="F84" t="str">
            <v>-</v>
          </cell>
          <cell r="G84">
            <v>0</v>
          </cell>
        </row>
        <row r="85">
          <cell r="B85" t="str">
            <v>No aplica</v>
          </cell>
          <cell r="D85" t="str">
            <v>No aplica para el periodo porque aunque se ha prestado asistencia técnica para  la solicitud de vigencias futuras y cupo APP, las entidades no han solicitado los respectivos trámites presupuestales.</v>
          </cell>
          <cell r="E85" t="str">
            <v>No aplica</v>
          </cell>
          <cell r="F85" t="str">
            <v>No aplica</v>
          </cell>
          <cell r="G85" t="str">
            <v>No aplica</v>
          </cell>
        </row>
        <row r="86">
          <cell r="B86" t="str">
            <v>No aplica</v>
          </cell>
          <cell r="D86" t="str">
            <v>No aplica para el periodo porque aunque se ha prestado asistencia técnica para  la solicitud de vigencias futuras y cupo APP, las entidades no han solicitado los respectivos trámites presupuestales.</v>
          </cell>
          <cell r="E86" t="str">
            <v>No aplica</v>
          </cell>
          <cell r="F86" t="str">
            <v>No aplica</v>
          </cell>
          <cell r="G86" t="str">
            <v>No aplica</v>
          </cell>
        </row>
        <row r="87">
          <cell r="B87" t="str">
            <v>No aplica</v>
          </cell>
          <cell r="D87" t="str">
            <v xml:space="preserve">La competencia para la formulación de programas de resocialización está a cargo del INPEC, así como establecer las necesidades en materia de infraestructura para su adecuada ejecución.    </v>
          </cell>
          <cell r="E87" t="str">
            <v>No aplica</v>
          </cell>
          <cell r="F87" t="str">
            <v>No aplica</v>
          </cell>
          <cell r="G87" t="str">
            <v>No aplica</v>
          </cell>
        </row>
        <row r="88">
          <cell r="B88">
            <v>0.5</v>
          </cell>
          <cell r="D88" t="str">
            <v>El anexo técnico se encuentra finalizado y la proyección del talento humano  y se encuentra en estudio para incluir un modelo economico. El trámite de vigencias futuras se encuentra en trámite ante Planeación de MinJusticia, DNP y Min Hacienda.</v>
          </cell>
          <cell r="E88" t="str">
            <v>El proyecto se encuentra estructurado para la aprobación de los recursos.</v>
          </cell>
          <cell r="F88" t="str">
            <v>Ninguna</v>
          </cell>
          <cell r="G88" t="str">
            <v>Ninguna</v>
          </cell>
        </row>
        <row r="89">
          <cell r="B89" t="str">
            <v>No aplica</v>
          </cell>
          <cell r="D89" t="str">
            <v xml:space="preserve">El cronograma de visitas y el informe de medición de áreas de los establecimientos se ejecutará una vez se cuente con la contratación de la consultoría para tal fin. </v>
          </cell>
          <cell r="E89" t="str">
            <v>No aplica</v>
          </cell>
          <cell r="F89" t="str">
            <v>No aplica</v>
          </cell>
          <cell r="G89" t="str">
            <v>No aplica</v>
          </cell>
        </row>
        <row r="90">
          <cell r="B90">
            <v>1</v>
          </cell>
          <cell r="D90" t="str">
            <v>Se emitió la Circular Interna No. 014 del 10 de mayo de 2016, mediante la cual se dieron las instrucciones a todas las áreas de ajustar los proyectos a los parámetros establecidos por la Corte.</v>
          </cell>
          <cell r="E90" t="str">
            <v>Se socializó la información relacionada con los parámetros de la Corte con las diferentes áreas de la USPEC.</v>
          </cell>
          <cell r="F90" t="str">
            <v>Ninguna</v>
          </cell>
          <cell r="G90" t="str">
            <v>Ninguna</v>
          </cell>
        </row>
        <row r="91">
          <cell r="B91">
            <v>1</v>
          </cell>
          <cell r="D91" t="str">
            <v>se encuentra finalizado el informe de generación de cupos usando la metodología para evaluación de espacios socializada por le CICR a Ministerio de Justicia, Inpec, Uspec, DNP y Defensoría del Pueblo, teniendo como resultado que todos los proyectos de generación de cupos que se encuentran en ejecución, proyección de diseños y banco de proyectos cumplen con el estandar referido por la Corte Constitucional.  Frente al Mantenimiento, se estructuró  un plan de inversión para intervenir, en una primera fase, 69 ERON, el cual incluye los 16 priorizados en la T 762, 4 más por emergencia carcelaria, los establecimientos judiciales con ordenes judiciales por acatar y los establecimientos grandes que albertan la mayor cantidad PPL</v>
          </cell>
          <cell r="E91" t="str">
            <v>El proyecto de generación de cupos finalizado y un proyecto de inversión con 69 Eron priorizados para mantenimiento</v>
          </cell>
          <cell r="F91" t="str">
            <v xml:space="preserve">El ejercicio requirió personal de dedicación completa para la estructuración y formulación respectiva.  </v>
          </cell>
          <cell r="G91" t="str">
            <v>Se enfocaron los recursos a los 69 Eron, que implica apropiaciones con vigencias futuras.</v>
          </cell>
        </row>
        <row r="92">
          <cell r="B92">
            <v>0.15</v>
          </cell>
          <cell r="D92" t="str">
            <v>Se finalizó el capítulo de alojamiento de internos, el cual fue enviado al Ministerio de Justicia el 15 de julio de 2016.  El documento se envió a la mesa interdisciplinaria, la cual fue instalada el miercoles 21 de septiembre coonvocada y coordinada con  Defensoría del Pueblo, asistieron INPEC, USPEC, CICR y DNP.  De esta mesa se creo una submesa para tratar el tema de regimen penitenciario, que va a influencia el manual ténico de construcción.  Se solicitó al INPEC, todo el plan de atención y tratamiento, teniendo en cuenta que lo allí determinado afecta en un 70% el manuel tecnico de construcción,  por lo que se solicitó se avanzara en este tema, pòr lo que este item no puede mostrar avance porcentual hasta tanto el INPEC no allegue, conforme a la fecha pervista en el plan de acción, el programa de tratramiento.</v>
          </cell>
          <cell r="E92" t="str">
            <v>Finalización del capítulo de alojamiento.                                         Reunión de socialización de las condiciones de infraestructura entre USPEC y CICR.</v>
          </cell>
          <cell r="F92" t="str">
            <v>Se debe generar el Plan de Tratamiento por parte del INPEC</v>
          </cell>
          <cell r="G92" t="str">
            <v>Se hace necesario el insumo por parte del INPEC para poder generar un Manual de construcción y tratamiento conforme a los requerimientos del INPEC.  El tema de Regimen Penitenciario es fundamental como insumo a este manual, por cuanto el Regimen aplicable a los centros carcelarios pueden determinar su nivel seguridad e incidencia en las fases de tratamiento, especificando a la USPEC los requerimientos espaciales para el buen funcionamiento del ERON. la USPEC considera pertinente reactivar la mesa técnica de infraestructura para agilizar el suministro de insumos a la mesa interdisciplinaria</v>
          </cell>
        </row>
        <row r="93">
          <cell r="B93">
            <v>1</v>
          </cell>
          <cell r="D93" t="str">
            <v>Esa verificación se encuentra en el informe de proyectos sobre generación de cupos y plan de inversión de mantenimiento de los 69 Eron priorizados.</v>
          </cell>
          <cell r="E93" t="str">
            <v>Informe con los proyectos que se encuentran en ejecución acorde a los parametros mìnimos requeridos en la 762</v>
          </cell>
          <cell r="F93" t="str">
            <v xml:space="preserve">El ejercicio requirió personal de dedicación completa para la estructuración y formulación respectiva.  </v>
          </cell>
          <cell r="G93" t="str">
            <v>Se enfocaron los recursos a los 69 Eron, que implica apropiaciones con vigencias futuras.</v>
          </cell>
        </row>
        <row r="94">
          <cell r="B94">
            <v>0.15</v>
          </cell>
          <cell r="D94" t="str">
            <v>Se finalizó el capítulo de alojamiento de internos, el cual fue enviado al Ministerio de Justicia el 15 de julio de 2016.  El documento se envió a la mesa interdisciplinaria, la cual fue instalada el miercoles 21 de septiembre coonvocada y coordinada con  Defensoría del Pueblo, asistieron INPEC, USPEC, CICR y DNP.  De esta mesa se creo una submesa para tratar el tema de regimen penitenciario, que va a influencia el manual ténico de construcción.  Se solicitó al INPEC, todo el plan de atención y tratamiento, teniendo en cuenta que lo allí determinado afecta en un 70% el manuel tecnico de construcción,  por lo que se solicitó se avanzara en este tema, pòr lo que este item no puede mostrar avance porcentual hasta tanto el INPEC no allegue, conforme a la fecha pervista en el plan de acción, el programa de tratramiento.</v>
          </cell>
          <cell r="E94" t="str">
            <v>Finalización del capítulo de alojamiento.                                         Reunión de socialización de las condiciones de infraestructura entre USPEC y CICR.</v>
          </cell>
          <cell r="F94" t="str">
            <v>Se debe generar el Plan de Tratamiento por parte del INPEC</v>
          </cell>
          <cell r="G94" t="str">
            <v>Se hace necesario el insumo por parte del INPEC para poder generar un Manual de construcción y tratamiento conforme a los requerimientos del INPEC.  El tema de Regimen Penitenciario es fundamental como insumo a este manual, por cuanto el Regimen aplicable a los centros carcelarios pueden determinar su nivel seguridad e incidencia en las fases de tratamiento, especificando a la USPEC los requerimientos espaciales para el buen funcionamiento del ERON. la USPEC considera pertinente reactivar la mesa técnica de infraestructura para agilizar el suministro de insumos a la mesa interdisciplinaria</v>
          </cell>
        </row>
        <row r="95">
          <cell r="B95">
            <v>1</v>
          </cell>
          <cell r="D95" t="str">
            <v xml:space="preserve">Se emitió la Circular Interna No. 014 del 10 de mayo de 2016, mediante la cual se dieron las instrucciones a todas las áreas de ajustar los proyectos a los parámetros establecidos por la Corte.  </v>
          </cell>
          <cell r="E95" t="str">
            <v>Se socializó la información relacionada con los parámetros de la Corte con las diferentes áreas de la USPEC.</v>
          </cell>
          <cell r="F95" t="str">
            <v>Ninguna</v>
          </cell>
          <cell r="G95" t="str">
            <v>Ninguna</v>
          </cell>
        </row>
        <row r="96">
          <cell r="B96">
            <v>0.8</v>
          </cell>
          <cell r="D96" t="str">
            <v xml:space="preserve">Informe en elaboración. </v>
          </cell>
          <cell r="E96" t="str">
            <v>Identificación de las principales problemáticas en materia de infraestructura en establecimientos de 1° generación.</v>
          </cell>
          <cell r="F96" t="str">
            <v>Atendiendiendo la estructuración de los proyectos de cupos y de mantenimiento a la infraestructura se destinó el recurso humano para formular estos proyectos los cuales son fundamentales para la contratación en la presente vigencia, por lo cual el informe en mención se entregara de forma general y suscinta con posterioridad</v>
          </cell>
          <cell r="G96" t="str">
            <v>se retomo la construcción del informe una vez finalizados la elaboración del proyecto de generación de cupos y de mantenimiento a la infraestructura</v>
          </cell>
        </row>
        <row r="97">
          <cell r="B97">
            <v>0.15</v>
          </cell>
          <cell r="D97" t="str">
            <v>Se finalizó el capítulo de alojamiento de internos, el cual fue enviado al Ministerio de Justicia el 15 de julio de 2016.  El documento se envió a la mesa interdisciplinaria, la cual fue instalada el miercoles 21 de septiembre coonvocada y coordinada con  Defensoría del Pueblo, asistieron INPEC, USPEC, CICR y DNP.  De esta mesa se creo una submesa para tratar el tema de regimen penitenciario, que va a influencia el manual ténico de construcción.  Se solicitó al INPEC, todo el plan de atención y tratamiento, teniendo en cuenta que lo allí determinado afecta en un 70% el manuel tecnico de construcción,  por lo que se solicitó se avanzara en este tema, pòr lo que este item no puede mostrar avance porcentual hasta tanto el INPEC no allegue, conforme a la fecha pervista en el plan de acción, el programa de tratramiento.</v>
          </cell>
          <cell r="E97" t="str">
            <v>Finalización del capítulo de alojamiento.                                         Reunión de socialización de las condiciones de infraestructura entre USPEC y CICR.</v>
          </cell>
          <cell r="F97" t="str">
            <v>Se debe generar el Plan de Tratamiento por parte del INPEC</v>
          </cell>
          <cell r="G97" t="str">
            <v>Se hace necesario el insumo por parte del INPEC para poder generar un Manual de construcción y tratamiento conforme a los requerimientos del INPEC.  El tema de Regimen Penitenciario es fundamental como insumo a este manual, por cuanto el Regimen aplicable a los centros carcelarios pueden determinar su nivel seguridad e incidencia en las fases de tratamiento, especificando a la USPEC los requerimientos espaciales para el buen funcionamiento del ERON. la USPEC considera pertinente reactivar la mesa técnica de infraestructura para agilizar el suministro de insumos a la mesa interdisciplinaria</v>
          </cell>
        </row>
        <row r="98">
          <cell r="B98">
            <v>1</v>
          </cell>
          <cell r="D98" t="str">
            <v xml:space="preserve">Se emitió la Circular Interna No. 014 del 10 de mayo de 2016, mediante la cual se dieron las instrucciones a todas las áreas de ajustar los proyectos a los parámetros establecidos por la Corte.            </v>
          </cell>
          <cell r="E98" t="str">
            <v>Se socializó la información relacionada con los parámetros de la Corte con las diferentes áreas de la USPEC.</v>
          </cell>
          <cell r="F98" t="str">
            <v>Ninguna</v>
          </cell>
          <cell r="G98" t="str">
            <v>Ninguna</v>
          </cell>
        </row>
        <row r="99">
          <cell r="B99" t="str">
            <v>No aplica</v>
          </cell>
          <cell r="D99" t="str">
            <v>Se encuentra pendiente la creación de la matriz de ejecución  presupuestal toda vez que durante el periodo reportado se estaban produciendo  las vigencias futuras para abordar las necesidades que en materia de bienes y servicios requiere la PPL.</v>
          </cell>
          <cell r="E99" t="str">
            <v>No aplica</v>
          </cell>
          <cell r="F99" t="str">
            <v>No aplica</v>
          </cell>
          <cell r="G99" t="str">
            <v>No aplica</v>
          </cell>
        </row>
        <row r="100">
          <cell r="B100">
            <v>1</v>
          </cell>
          <cell r="D100" t="str">
            <v>Se han realizado a la fecha 14 sesiones del Consejo Directivo, se han emitido 10 acuerdos con recomendaciones, lineamientos e instrucciones para el Consorcio, relacionados con la contratación de los prestadores de las diversos servicios de salud para la PPL, así como de la administración del Fondo.</v>
          </cell>
          <cell r="E100" t="str">
            <v>Se han emitido 10 acuerdos con recomendaciones al Consorcio lo cual ha permitido optimizar la contratación de los servicios.</v>
          </cell>
          <cell r="F100" t="str">
            <v>ninguna</v>
          </cell>
          <cell r="G100">
            <v>0</v>
          </cell>
        </row>
        <row r="101">
          <cell r="B101">
            <v>1</v>
          </cell>
          <cell r="D101" t="str">
            <v>La USPEC suscribió Otrosí No. 1 con el Consorcio el día 1 de abril de 2016, cuyo objeto consistió en la inclusión de personal adicional y adición presupuestal. Mediante Otrosí No. 2 suscritó el día 8 de junio de 2016 se realizó una adición al contrato de fiducia. En la actualidad existe una adición autorizada. Se suscribió Otro si No 3, el  5 de abril de 2016.</v>
          </cell>
          <cell r="E101" t="str">
            <v>Se han realizado las modificaciones contractuales necesarias para la adecuada operación del Consorcio.</v>
          </cell>
          <cell r="F101" t="str">
            <v>ninguna</v>
          </cell>
          <cell r="G101">
            <v>0</v>
          </cell>
        </row>
        <row r="102">
          <cell r="B102">
            <v>0.5</v>
          </cell>
          <cell r="D102" t="str">
            <v xml:space="preserve">En el marco de la supervisión se han recibido 4 informes de gestión aprobados por la USPEC, el informe de mayo se encuentra en ajuste por parte del Consorcio.   </v>
          </cell>
          <cell r="E102" t="str">
            <v>Informes que han permitido verificar el cumplimiento de metas. A través de éstos se han efectuado los pagos al Consorcio.</v>
          </cell>
          <cell r="F102" t="str">
            <v>retraso por parte del consorcio en la presentación de los informes</v>
          </cell>
          <cell r="G102" t="str">
            <v>se hacen recomendaciones a los informes presentados por el consorcio, lo que genera demora en su consolidación</v>
          </cell>
        </row>
        <row r="103">
          <cell r="B103">
            <v>1</v>
          </cell>
          <cell r="D103" t="str">
            <v>Se elaboró un informe con la descripción de las areas de sanidad que han sido intervenidas a la fecha, que suman 4 sanidades nuevas, 1 sanidad intervenida para ampliación y 42 con interención en mantenimiento y acabados arquitectonicos.</v>
          </cell>
          <cell r="E103" t="str">
            <v>Informe con la descripción de las áreas que han sido intervenidas</v>
          </cell>
          <cell r="F103" t="str">
            <v>Ninguna</v>
          </cell>
          <cell r="G103" t="str">
            <v>Se contará con el informe finalizado el 23 de agosto de 2016.</v>
          </cell>
        </row>
        <row r="104">
          <cell r="B104">
            <v>1</v>
          </cell>
          <cell r="D104" t="str">
            <v>El proyecto de inversión fue estructurado y presentado a las entidades correspondientes para su aprobación.</v>
          </cell>
          <cell r="E104" t="str">
            <v>Proyecto de Inversión estructurado</v>
          </cell>
          <cell r="F104" t="str">
            <v>Ninguna</v>
          </cell>
          <cell r="G104" t="str">
            <v>Ninguna</v>
          </cell>
        </row>
        <row r="105">
          <cell r="B105">
            <v>1</v>
          </cell>
          <cell r="D105" t="str">
            <v>Se cuenta con el informe del diagnóstico actual de los 16 establecimientos finalizado.</v>
          </cell>
          <cell r="E105" t="str">
            <v>Se ratifica que el sector justicia debe contar con un críterio unificado para establecer las condiciones mínimas de habitabilidad para establecimientos de primera generación y los mínimos críticos aceptables.</v>
          </cell>
          <cell r="F105" t="str">
            <v>Insuficiente personal</v>
          </cell>
          <cell r="G105" t="str">
            <v>Ninguna</v>
          </cell>
        </row>
        <row r="106">
          <cell r="B106">
            <v>1</v>
          </cell>
          <cell r="D106" t="str">
            <v>Se realizó la solicitud al INPEC. La USPEC recibió las actas de priorización de los 16 establecimientos modificadas, priorizando de esta manera aquellas necesidades relacionadas con las órdenes de la T-762.</v>
          </cell>
          <cell r="E106" t="str">
            <v>16 actas de priorización ajustadas a las órdenes de la tutela.</v>
          </cell>
          <cell r="F106" t="str">
            <v>Ninguna</v>
          </cell>
          <cell r="G106" t="str">
            <v>Ninguna</v>
          </cell>
        </row>
        <row r="107">
          <cell r="B107">
            <v>1</v>
          </cell>
          <cell r="D107" t="str">
            <v>Se encuentra en elaboración</v>
          </cell>
          <cell r="E107" t="str">
            <v>Se cuenta con el primer informe de diagnóstico, el cual fue obtenido como resultado de las visitas realizadas por la USPEC a los 16 establecimientos.</v>
          </cell>
          <cell r="F107" t="str">
            <v>Insuficiente personal</v>
          </cell>
          <cell r="G107" t="str">
            <v>Se contará con el informe finalizado el 30 de agosto de 2016.</v>
          </cell>
        </row>
        <row r="108">
          <cell r="B108" t="str">
            <v>No aplica</v>
          </cell>
          <cell r="D108" t="str">
            <v>Las obras se ejecutarán posterior a la aprobación de recursos, proceso de licitación y contratación.</v>
          </cell>
          <cell r="E108" t="str">
            <v>No aplica</v>
          </cell>
          <cell r="F108" t="str">
            <v>No aplica</v>
          </cell>
          <cell r="G108" t="str">
            <v>No aplica</v>
          </cell>
        </row>
        <row r="109">
          <cell r="B109" t="str">
            <v>No aplica</v>
          </cell>
          <cell r="D109" t="str">
            <v>La USPEC no tiene competencia en el suministro de los elementos descritos por la Corte</v>
          </cell>
          <cell r="E109" t="str">
            <v>No aplica</v>
          </cell>
          <cell r="F109" t="str">
            <v>No aplica</v>
          </cell>
          <cell r="G109" t="str">
            <v>No aplica</v>
          </cell>
        </row>
        <row r="110">
          <cell r="B110">
            <v>1</v>
          </cell>
          <cell r="D110" t="str">
            <v>El proyecto de inversión fue estructurado y presentado a las entidades correspondientes para su aprobación.</v>
          </cell>
          <cell r="E110" t="str">
            <v>Proyecto de Inversión estructurado</v>
          </cell>
          <cell r="F110" t="str">
            <v>Ninguna</v>
          </cell>
          <cell r="G110" t="str">
            <v>Ninguna</v>
          </cell>
        </row>
        <row r="111">
          <cell r="B111">
            <v>1</v>
          </cell>
          <cell r="D111" t="str">
            <v>Se cuenta con el informe del diagnóstico actual de los 16 establecimientos finalizado.</v>
          </cell>
          <cell r="E111" t="str">
            <v xml:space="preserve">Se ratifica que el sector justicia debe contar con un críterio unificado para establecer las condiciones mínimas de habitabilidad para establecimientos de primera generación y los mínimos críticos aceptables.    </v>
          </cell>
          <cell r="F111" t="str">
            <v>Insuficiente personal</v>
          </cell>
          <cell r="G111" t="str">
            <v>Ninguna</v>
          </cell>
        </row>
        <row r="112">
          <cell r="B112">
            <v>1</v>
          </cell>
          <cell r="D112" t="str">
            <v xml:space="preserve">Se realizó la solicitud al INPEC. La USPEC recibió las actas de priorización de los 16 establecimientos modificadas, priorizando de esta manera aquellas necesidades relacionadas con las órdenes de la T-762.  </v>
          </cell>
          <cell r="E112" t="str">
            <v>16 actas de priorización ajustadas a las órdenes de la tutela.</v>
          </cell>
          <cell r="F112" t="str">
            <v>Ninguna</v>
          </cell>
          <cell r="G112" t="str">
            <v>Ninguna</v>
          </cell>
        </row>
        <row r="113">
          <cell r="B113">
            <v>0.8</v>
          </cell>
          <cell r="D113" t="str">
            <v>Se realizó el informe diagnostico sobre todas las areas de los 16 ERON priorizados en la T 762, incluidas las áreas de sanidad.</v>
          </cell>
          <cell r="E113" t="str">
            <v>Se conoció el estado actual de los establecimientos y a partir de ellos establecer estretagias de intervención.</v>
          </cell>
          <cell r="F113" t="str">
            <v>Insuficiente personal</v>
          </cell>
          <cell r="G113" t="str">
            <v>El diagnostico fue sobre la totalidad de las áreas del establecimiento, especificadas en la T-762, por lo que el levantamiento de la información requirió mas inversión de tiempo</v>
          </cell>
        </row>
        <row r="114">
          <cell r="B114" t="str">
            <v>No aplica</v>
          </cell>
          <cell r="D114" t="str">
            <v>Las obras se ejecutarán posterior a la aprobación de recursos, proceso de licitación y contratación.</v>
          </cell>
          <cell r="E114" t="str">
            <v>No aplica</v>
          </cell>
          <cell r="F114" t="str">
            <v>No aplica</v>
          </cell>
          <cell r="G114" t="str">
            <v>No aplica</v>
          </cell>
        </row>
        <row r="115">
          <cell r="B115">
            <v>1</v>
          </cell>
          <cell r="D115" t="str">
            <v>El proyecto de inversión fue estructurado y presentado a las entidades correspondientes para su aprobación.</v>
          </cell>
          <cell r="E115" t="str">
            <v>Proyecto de Inversión estructurado</v>
          </cell>
          <cell r="F115" t="str">
            <v>Ninguna</v>
          </cell>
          <cell r="G115" t="str">
            <v>Ninguna</v>
          </cell>
        </row>
        <row r="116">
          <cell r="B116">
            <v>1</v>
          </cell>
          <cell r="D116" t="str">
            <v>Se cuenta con el informe del diagnóstico actual de los 16 establecimientos finalizado.</v>
          </cell>
          <cell r="E116" t="str">
            <v xml:space="preserve">Se ratifica que el sector justicia debe contar con un críterio unificado para establecer las condiciones mínimas de habitabilidad para establecimientos de primera generación y los mínimos críticos aceptables. </v>
          </cell>
          <cell r="F116" t="str">
            <v>Insuficiente personal</v>
          </cell>
          <cell r="G116" t="str">
            <v>Ninguna</v>
          </cell>
        </row>
        <row r="117">
          <cell r="B117">
            <v>1</v>
          </cell>
          <cell r="D117" t="str">
            <v>Se realizó la solicitud al INPEC. La USPEC recibió las actas de priorización de los 16 establecimientos modificadas, priorizando de esta manera aquellas necesidades relacionadas con las órdenes de la T-762.</v>
          </cell>
          <cell r="E117" t="str">
            <v>16 actas de priorización ajustadas a las órdenes de la tutela.</v>
          </cell>
          <cell r="F117" t="str">
            <v>Ninguna</v>
          </cell>
          <cell r="G117" t="str">
            <v>Ninguna</v>
          </cell>
        </row>
        <row r="118">
          <cell r="B118">
            <v>1</v>
          </cell>
          <cell r="D118" t="str">
            <v>Se cuenta con el informe del diagnóstico actual de los 16 establecimientos finalizado.</v>
          </cell>
          <cell r="E118" t="str">
            <v xml:space="preserve">Se cuenta con el primer informe de diagnóstico, el cual fue obtenido como resultado de las visitas realizadas por la USPEC a los 16 establecimientos. </v>
          </cell>
          <cell r="F118" t="str">
            <v>Insuficiente personal</v>
          </cell>
          <cell r="G118" t="str">
            <v>Ninguna</v>
          </cell>
        </row>
        <row r="119">
          <cell r="B119" t="str">
            <v>No aplica</v>
          </cell>
          <cell r="D119" t="str">
            <v>Las obras se ejecutarán posterior a la aprobación de recursos, proceso de licitación y contratación.</v>
          </cell>
          <cell r="E119" t="str">
            <v>No aplica</v>
          </cell>
          <cell r="F119" t="str">
            <v>No aplica</v>
          </cell>
          <cell r="G119" t="str">
            <v>No aplica</v>
          </cell>
        </row>
        <row r="120">
          <cell r="B120">
            <v>1</v>
          </cell>
          <cell r="D120" t="str">
            <v xml:space="preserve">la USPEC en coordinación con el INPEC y el Ministerio de Salud elaboró el manual, el cual fue adoptado mediante la Resolución No. 000560 de 17 de julio de 2014. </v>
          </cell>
          <cell r="E120" t="str">
            <v xml:space="preserve">El Manual sirve de guia para la elaboración de los estudios previos y se pone en práctica en la ejecución de los contratos de suminstro de alimentación. </v>
          </cell>
          <cell r="F120" t="str">
            <v>Ninguna</v>
          </cell>
          <cell r="G120" t="str">
            <v>Ninguna</v>
          </cell>
        </row>
        <row r="121">
          <cell r="B121">
            <v>1</v>
          </cell>
          <cell r="D121" t="str">
            <v>Se cuenta con los informes de supervisión e interventoria de los 16 establecimientos.</v>
          </cell>
          <cell r="E121" t="str">
            <v>Se efectuarón las visitas a los establecimientos en el mes de abril de 2016 y se proyectaron los informes y planes de mejora correspondientes.</v>
          </cell>
          <cell r="F121" t="str">
            <v>Ninguna</v>
          </cell>
          <cell r="G121" t="str">
            <v>Ninguna</v>
          </cell>
        </row>
        <row r="122">
          <cell r="B122">
            <v>0.35</v>
          </cell>
          <cell r="D122" t="str">
            <v>Se están realizando las visitas a los establecimientos. En elaboración del informe.</v>
          </cell>
          <cell r="E122" t="str">
            <v>Visitas realizadas</v>
          </cell>
          <cell r="F122" t="str">
            <v>Insuficiente personal especializado en hidrahulica en la Dirección de Infraestructura.</v>
          </cell>
          <cell r="G122" t="str">
            <v>actas de visita serán el insumo para el informe a presentar</v>
          </cell>
        </row>
        <row r="123">
          <cell r="B123" t="str">
            <v>No aplica</v>
          </cell>
          <cell r="D123" t="str">
            <v>Las obras se ejecutarán posterior a la aprobación de recursos, proceso de licitación y contratación de las mismas.</v>
          </cell>
          <cell r="E123" t="str">
            <v>No aplica</v>
          </cell>
          <cell r="F123" t="str">
            <v>No aplica</v>
          </cell>
          <cell r="G123" t="str">
            <v>No aplica</v>
          </cell>
        </row>
        <row r="124">
          <cell r="B124">
            <v>1</v>
          </cell>
          <cell r="D124" t="str">
            <v xml:space="preserve">La Corte Constitucional exhortó al Ministerio de Justicia y del Derecho a plantear propuestas normativas que se traduzcan en alternativas al encarcelamiento, el fortalecimiento del Consejo Superior de Política Criminal y, en general, a robustecer institucionalmente la política criminal y penitenciaria del país. Producto de esta orientación, el Ministerio de Justicia y del Derecho elaboró un proyecto de ley de 59 artículos, que en su integridad están orientados a fortalecer las medidas de Política Penitenciaria y Carcelaria encaminadas a la reinserción social de las personas condenadas por delitos, las condiciones de reclusión de quienes se encuentran procesados o condenados en causas criminales y el fortalecimiento de los escenarios institucionales y de articulación territorial en materia de Política Criminal y Penitenciaria.
Además de la necesidad de un cambio discursivo y político efectivo en el tratamiento a la criminalidad, esta propuesta atiende a los resultados de procesos de investigación de campo desarrollados por la Dirección de Política Criminal en distintos establecimientos del país, el trabajo de participación con personas privadas de la libertad desarrollado en el contexto de la sentencia T-388 de 2013 y los llamados del Consejo Superior de Política Criminal, la Comisión Asesora de Política Criminal, la Mesa Técnica de Hacinamiento de la Comisión de Seguimiento a las Condiciones de Reclusión y la Corte Constitucional en Sentencia T-388 de 2013 y T-762 de 2015, entre otros fallos, donde se exalta el papel de la ejecución de las penas hacia la reinserción social del condenado, prevenir los efectos perversos del encarcelamiento, violatorios de DDHH, y la búsqueda de medida alternativas a la prisión.
En ese contexto, la reforma propuesta cuenta con dos ejes temáticos: i) reformas necesarias para el mejoramiento del sistema penitenciario y carcelario y ii) reformas orientadas al fortalecimiento institucional en materia de Política Criminal y Penitenciaria. 
i) Reformas necesarias para el mejoramiento del sistema penitenciario y carcelario.
En este ámbito, se proponen reformas orientadas a armonizar algunos aspectos relativos a la ejecución de las sanciones penales y las medidas de aseguramiento privativas de la libertad que, a pesar de haber sido abordadas en la ley 1709 de 2014 en alguna medida, deben fortalecerse con base en un análisis del contexto, el agotamiento del alcance de muchas de las medidas propuestas en dicha reforma y funcionamiento actual del sistema. Los ajustes mencionados son los siguientes:
a) Armonización de medidas alternativas al encarcelamiento. Se propone una integral revisión y reforma del régimen de los subrogados penales, redención de la pena y beneficios administrativos mediante la cual se busca integrarlo con los derechos fundamentales de las personas privadas de la libertad, la progresividad del tratamiento penitenciario y la reinserción social como objetivo fundamental de la etapa de la ejecución de las penas en nuestro sistema jurídico. En ese contexto, se proponen intervenciones en varios órdenes:
-Modificación del régimen de exclusiones a subrogados y beneficios administrativos revisando los delitos contenidos en esas normas y limitando su alcance a aquellas medidas que se acompañan de la imposición de la condena (suspensión de la ejecución de la pena, art. 63 CP y prisión domiciliaria, art. 38B CP). En algunos delitos se establece un régimen especial para medidas alternativas que se presentan en la ejecución de la pena y en todo caso se someten al control judicial que tome en consideración los avances y el comportamiento de la persona en su tratamiento, y en los más graves se mantienen exclusiones. Se parte del postulado constitucional de que todas las personas tienen derecho a la resocialización.
-Reorganización de la progresividad de medidas alternativas al encarcelamiento en la ejecución de la pena, adecuando los tiempos exigidos a incrementos punitivos y estableciendo regímenes especiales en casos de delitos antes excluidos. Igualmente, para los delitos más graves (sexuales, entre otros), se mantiene la legislación restrictiva vigente.
-Establecimiento de términos perentorios para la asignación de cupos en actividades de reclusión, dispositivos de vigilancia, certificaciones de trabajo y disciplina, entre otros, para maximizar la garantía de los derechos en el sistema frente a posibles limitaciones de coordinación entre las autoridades, de tal manera que las mismas no repercutan perjudicialmente en el goce de derechos de las personas privadas de la libertad.
-Fortalecimiento de enfoques diferenciales relacionados con personas privadas de la libertad en condición de discapacidad, enfermedad grave y mujeres.
b) Fortalecimiento del sistema de atención en salud para PPL. Con el objetivo de resolver de manera estructural los problemas asociados a la prestación de servicios de salud para las personas privadas de la libertad, se establecen reformas orientadas a permitir coexistencia de régimen subsidiado, contributivo y otros especiales; ajustes al modelo de salud y Consejo Directivo del Fondo.
ii) Reformas necesarias para el fortalecimiento de la articulación y coordinación institucional en materia de política criminal y penitenciaria.
Se propone una serie de ajustes orientados a fortalecer la coordinación y funcionamiento institucional en la materia, que se pueden sintetizar en dos puntos:
a) Fortalecimiento del Consejo Superior de Política Criminal. Implica la revisión de los miembros del Consejo, reduciéndolos solamente a aquellas entidades que cuentan con funciones directamente relacionadas con la Política Criminal y dejando a otros como invitados y permitiendo la delegación en algunos casos. De igual manera, se establecen entre sus funciones la formulación y coordinación de la Política Criminal y órganos técnicos para su asesoría.
b) Fortalecimiento de la articulación nación-territorio. Se pretende aclarar y actualizar las previsiones relativas a la responsabilidad de los entes territoriales en relación con las personas detenidas preventivamente, establecer fuentes de financiación y estrategias de coordinación e implementación.
Finalmente, cabe destacar que el proyecto de ley cuenta con concepto previo favorable de parte del Consejo Superior de Política Criminal. Asimismo, el proyecto responde, en su integridad, al estándar mínimo constitucional de una política criminal respetuosa de los derechos humanos, en la medida que tiene un enfoque de maximización de derechos, en particular el de la libertad personal, de las personas privadas de la libertad. Este enfoque es sustentado en suficiente evidencia empírica que demuestra la necesidad de relacionar los avances en el tratamiento penitenciario de los condenados con los niveles de libertad a los que estas personas pueden acceder.
</v>
          </cell>
          <cell r="E124" t="str">
            <v>No aplica para el periodo.</v>
          </cell>
          <cell r="F124" t="str">
            <v>El trámite legislativo y aprobación del proyecto de ley, si bien tiene acompañamiento por parte del Ministerio de Justicia y del Derecho, es discrecional de la rama legislativa. Asimismo, este proyecto de ley surtirá el trámite legilativo en comisiones primeras de Cámara y Senado, comisiones que tendrán a cargo la revisión y aprobación del mayor paquete legislativo de desarrollo de los acuerdos de paz. Esta situación puede dilatar el trámite legislativo de nuestro proyecto de ley.</v>
          </cell>
          <cell r="G124" t="str">
            <v>Su implementación depende de la aprobación del Proyecto de Ley.</v>
          </cell>
        </row>
        <row r="125">
          <cell r="B125">
            <v>1</v>
          </cell>
          <cell r="D125" t="str">
            <v xml:space="preserve">El Ministerio de Justicia y del Derecho radicó el 20 de septiembre de 2016, en el Congreso de la República, un proyecto de ley que tiene, dentro de sus ejes, el fortalecimiento institucional del Consejo Superior de Política Criminal (CSPC). 
Esta propuesta tiene dos componentes principales. En primer lugar, el CSPC se erige como un órgano encargado de formulación e implementación de la política criminal. Actualmente, este Consejo cumple una función de seguimiento a esta política, sin que pueda tomar decisiones frente a su direccionamiento, pese a que en este espacio convergen todas las entidades implicadas con la política criminal del Estado colombiano. De esta forma, el proyecto de ley en este punto pretende hacer confluir la construcción de la política criminal de forma dialógica entre las entidades, y de allí que se establezcan funciones de formulación e implementación de la misma. 
El segundo componente del fortalecimiento del CSPC que trae el proyecto de ley es la revisión de sus miembros. Tras revisar el histórico de asistencia y la misionalidad de algunas entidades, se concluyó que algunos miembros del Consejo no requerían participar. Este es el caso, por ejemplo del Ministerio de Educación Nacional o el Instituto Colombiano de Bienestar Familiar, entidades cuya prioridad institucional es otra distinta a la de la política criminal. En cambio de ellos, se integran otros actores cuya influencia en la política criminal es indiscutible. En particular, en la propuesta entran a participar en el CSPC el Ministerio de Defensa Nacional y la Comisión Asesora de Política Criminal. A su vez, se permite la delegación de participación en las sesiones del CSPC, en la mayor parte de casos, en la segunda autoridad de la entidad representada. Este ligero ajuste se da para que el Consejo tenga el dinamismo y actividad que es requerido.
Con esta propuesta, se espera que el CSPC tenga un rol más relevante y activo en la toma de decisiones sobre política criminal en el país. La pretensión de la propuesta es robustecer de tal forma al CSPC que sea la instancia no solo de análisis de la política, sino el encargado de direccionarla.
</v>
          </cell>
          <cell r="E125" t="str">
            <v>No aplica para el periodo.</v>
          </cell>
          <cell r="F125" t="str">
            <v>Al estar este punto incluido en el proyecto de ley explicado en la acción anterior, el trámite legislativo y aprobación del proyecto de ley, si bien tiene acompañamiento por parte del Ministerio de Justicia y del Derecho, es discrecional de la rama legislativa. Asimismo, este proyecto de ley surtirá el trámite legilativo en comisiones primeras de Cámara y Senado, comisiones que tendrán a cargo la revisión y aprobación del mayor paquete legislativo de desarrollo de los acuerdos de paz. Esta situación puede dilatar el trámite legislativo de nuestro proyecto de ley.</v>
          </cell>
          <cell r="G125" t="str">
            <v>Su implementación depende de la aprobación del Proyecto de Ley.</v>
          </cell>
        </row>
        <row r="126">
          <cell r="B126">
            <v>0.55000000000000004</v>
          </cell>
          <cell r="D126" t="str">
            <v xml:space="preserve">El Ministerio de Justicia y del Derecho, en tanto líder del Consejo Superior de Política Criminal, viene impulsando la creación del Plan Nacional de Política Criminal. Este Plan busca constituirse en el instrumento de política que pueda contener en un solo cuerpo los lineamientos y las líneas estratégicas de la política criminal del Estado colombiano, para que la misma sea coherente, racional, basada en fundamentos empíricos y respetuosa de los derechos humanos. Asimismo, este documento de política pretende conciliar la seguridad con el derecho penal de una manera coordinada, en cumplimiento además, de lo establecido por la ley 1709 de 2014 y a lo ordenado por la Corte Constitucional en las sentencias T-388 de 2013 y T-762 de 2015, formulando la política criminal con sus lineamientos, límites y estrategias para los próximos cuatro años a partir de la fecha de su aprobación.
Para construir el Plan, se han realizado múltiples reuniones, abiertas y propositivas, para dialogar, discutir y llegar a consensos por parte de los diversos actores competentes en el proceso de la política criminal en sus diferentes momentos –diseño y formulación, implementación, seguimiento y evaluación. Estas sesiones de trabajo se realizaron los días 10 y 16 de marzo, 21 y 25 de abril, 19 y 27 de mayo, 23 de junio, 31 de agosto, 7 y 15 de septiembre.
El escenario de estas discusiones es el Comité Técnico del Consejo Superior de Política Criminal (en la cual confluyen los diferentes actores y visiones de la política criminal). 
La estructura de la propuesta, en términos generales y sin que esto signifique el índice del documento (en tanto el documento está en fase de correcciones), consiste en tres bloques principales: en el primer capítulo se analizan los antecedentes normativos y de política pública relacionados con la política criminal, así como su diseño e implementación. El segundo capítulo hace un recorrido conceptual sobre las nociones de política criminal, seguridad y convivencia ciudadanas; prevención del delito; medición del delito; fines de la pena y alternativas a la privación de la libertad. En el tercer capítulo se hace un diagnóstico de la política criminal; de los diferentes problemas de criminalidad; de las limitaciones y potencialidades institucionales para hacer frente al problema del delito; de los efectos sobre el sistema penitenciario; y de la existencia de alternativas al uso de la privación de la libertad. Los capítulos cuatro y cinco se refieren a los objetivos de la política y el plan de acción para su implementación. 
En la última sesión del CSPC, del mes de septiembre, el Consejo discutió el Plan Nacional de Política Criminal y solicitó algunos ajustes al documento. De esta forma, el Plan ajustado será sometido a aprobación del CSPC en su próxima sesión a desarrollarse en el mes de octubre de 2016. 
</v>
          </cell>
          <cell r="E126" t="str">
            <v>No aplican para el periodo</v>
          </cell>
          <cell r="F126" t="str">
            <v>No aplican para el periodo</v>
          </cell>
          <cell r="G126" t="str">
            <v>No aplican para el periodo</v>
          </cell>
        </row>
        <row r="127">
          <cell r="B127">
            <v>0.1</v>
          </cell>
          <cell r="D127" t="str">
            <v>En tanto que el Plan Nacional de Política Criminal se ocupa de los actos delictivos que pueden poner en peligro o que lesionan los bienes jurídicos de las personas y que el Estado ha considerado que merecen intervención a través del sistema penal, está en elaboración un plan de acción para atender los objetivo del plan.
El plan de acción desarrolla los siguientes ejes y líneas de acción:
1 Eje estratégico I: Política Criminal
1.1 Incorporar un enfoque de protección de derechos a la política criminal
Líneas de acción.
• Aprobar una estrategia que desarrolle e incorpore un enfoque de derechos en la política criminal y que fundamente a la política criminal como herramienta de reconocimiento de las ciudadanías diferenciadas.
1.2 Contar con leyes penales enmarcadas constitucionalmente y fundamentadas empíricamente
Líneas de acción.
• Crear un test de razonabilidad que permita establecer el impacto de las leyes penales.
• Presentar un proyecto de ley para establecer la reserva de ley estatutaria para la expedición de las leyes penales.
• Establecer un protocolo de expedición de leyes penales en el que se incluya los fundamentos empíricos que motivan la reforma y el impacto económico de la misma, así como el impacto en reducción del delito, en el sistema penal y en el sistema penitenciario y carcelario.
• Elaborar un estudio que caracterice las reformas y situación actual del de la proporcionalidad de las penas.
• Realizar propuestas dirigidas al ajuste de la proporcionalidad y coherencia de las penas en Colombia.
1.3 Contar con alternativas al sistema penal y con alternativas a la privación de la libertad 
Líneas de acción.
• Evaluar continuamente los efectos de las alternativas a la prisión en Colombia en materia de inclusión social y su impacto en la prevención de la comisión de nuevos delitos.
• Presentar un proyecto de ley de alternativas a la privación de la libertad.
• Evaluar los mecanismos existentes de alternatividad penal y elaborar propuestas de ajuste.
1.4 Fortalecer los mecanismos de justicia restaurativa
Líneas de acción.
• Presentar un proyecto de ley que recoja los principios de justicia restaurativa y que establezca alternativas al sistema penal.
• Evaluar la aplicación del principio de oportunidad tanto en el sistema penal acusatorio como en el sistema penal para adolescentes y diseñar propuestas legislativas y administrativas para su amplía aplicación.
• Implementar y reglamentar la figura del acusador privado.
• Fortalecer el sistema de defensoría pública.
• Elaborar estudios de seguimiento que permitan evaluar el impacto de la figura del defensor público en la protección de los derechos de las víctimas y de las personas procesadas.
• Emitir directrices que permitan mejorar la utilización de mecanismos de justicia restaurativa para su efectiva implementación, como pilar del procedimiento penal.
• Establecer lineamientos claros en materia de justicia restaurativa
1.5 Contar con un sistema oficial de medición que sirva como base para la formulación de la política criminal
Líneas de acción.
• Implementar un sistema oficial de medición de la política criminal dentro del Observatorio de Política Criminal.
• Fortalecer y mejorar los sistemas de información institucional existentes. 
• Establecer sistemas de coordinación entre las diferentes entidades para la alimentación del sistema oficial de medición de la política criminal
• Incorporar en la medición del delito los datos de violencia de género y los ataques contra la población LGBTI.
• Diseñar una estrategia para la creación de grupos interinstitucionales para adelantar investigaciones estructurales que cuenten con mecanismo para reconocer y comprender las dinámicas locales, regionales, nacionales y transnacionales de la criminalidad en todas sus dimensiones y prevenir aparición de nuevos grupos dedicados al crimen organizado, que incluya una revisión del esquema actual.
• Definir la medición de la reincidencia en Colombia basados en un estudio que permita caracterizar y dimensionar sus dinámicas.
1.6 Fortalecer las instituciones encargadas del diseño y de la implementación de la política criminal
Líneas de acción.
• Fortalecer el Consejo Superior de Política Criminal como un espacio de coordinación en el diseño y formulación de la política criminal.
• Fortalecer el Observatorio de Política Criminal como espacio de producción de conocimiento sobre la política criminal.
• Diseñar un sistema de monitoreo y evaluación del Plan Nacional de Política Criminal, en el marco del Consejo Superior de Política Criminal. 
• Generar y el fortalecer mecanismos de interacción rápida y fluida entre los actores y de toma de decisiones conjuntas tomando.
• Establecer líneas y espacios de comunicación con los diferentes niveles territoriales de intervención de la política y con los actores públicos y privados competentes en la materia.
• Regionalizar la política criminal (justicia para el territorio
1.7 Contar con un espacio de coordinación de la política criminal con las políticas de seguridad ciudadana
Líneas de acción.
• Formular una estrategia que permita articular las relaciones nación-territorio y las relaciones entre la política criminal y las políticas de seguridad ciudadana.
• Establecer diálogos con los Consejos de Seguridad local para garantizar la coordinación entre las políticas locales y la política criminal
• Medir la delincuencia a nivel rural con el fin de caracterizar su comportamiento.
• Registrar información y generar análisis municipales y departamentales sobre criminalidad en el Sistema de Información y el Observatorio. 
• Diseñar una estrategia para vincular espacios de participación ciudadana en el proceso de la política criminal y de seguridad ciudadana.
1.8 Fortalecer los programas de prevención del delito
Líneas de acción.
• Presentar un proyecto de ley en el que se incorporen las líneas generales de prevención del delito.
• Recopilar cada dos años el mapa de programas de prevención de la violencia y del delito nacionales y territoriales
• Generar una estrategia de coordinación de los programas de prevención del delito existentes el país, desde la Dirección de Política Criminal y Penitenciaria, en conjunto con la Policía Nacional.
• Establecer un sistema de buenas prácticas para implementar nuevos programas de prevención del delito.
• Definir mecanismos de coordinación con las autoridades competentes en el diseño, formulación, implementación y evaluación de la política social, con el fin de remitir recomendaciones en esta materia que impactan en los fenómenos violentos y criminales.
2 Eje estratégico II: Criminalidad
2.1. Reducir los mercados ilegales que alimentan al crimen organizado
Líneas de acción.
• Formular una política de lucha contra el crimen organizado que incorpore una perspectiva de lucha contra las economías criminales
• Incorporar indicadores conjuntos a la política de lucha contra el crimen organizado que dé cuenta de la eliminación o reducción de mercados ilegales que incluya:
(i) Selección estratégica y coordinada de objetivos que focalice los recursos públicos en aquellas personas, estructuras o fenómenos delictivos que tengan un mayor impacto, en términos de vulneración de derechos constitucionales y de generación de costos  sociales. 
(ii) Mejorar la articulación y la especialización de autoridades investigativas para enfrentar el Crimen Organizado integralmente. Ello implica tener en cuenta las características de los mercados ilegales, la cooptación que genera la criminalidad organizada, las formas en las que se conforman las estructuras criminales, y los medios en que controlan los territorios. 
(iii) Fortalecimiento de capacidades de investigación y análisis. 
(iv) Fortalecimiento de persecución de finanzas y activos legales del Crimen Organizado 
• Implementar una estrategia de investigación en red que permita generar conocimiento para la toma de decisiones sobre el crimen organizado.
• Diseñar un plan para el fortalecimiento y ampliación de la cooperación regional e internacional para identificar redes, sistemas de comercialización y rutas de las organizaciones criminales dedicadas al narcotráfico (y otras economías criminales)
2.2 Fortalecer los sistemas de investigación penal adaptados a las diferentes formas de criminalidad.
Líneas de acción.
• Establecer los elementos constitutivos que definan una escala de gravedad de las conductas punibles atendiendo al daño causado que permita fortalecer la categorización de la criminalidad propuesta en este Plan, para contar así con un reportorio amplio y diferencial de respuestas penales y extrapenales.
• Diseñar un plan de investigación adaptado a cada forma de criminalidad.
• Fortalecer el uso del principio de oportunidad y otras formas de terminación anticipada del proceso según las categorías de criminalidad.
• Establecer criterios de selección de la acción penal.
• Fortalecer la política de priorización de la Fiscalía General de la Nación.
• Consolidar la Política de Intervención Temprana de Entradas.
• Priorización de los esfuerzos de la policía judicial en capturas relacionadas con delitos de alto impacto sobre aquellas de delitos no graves.
2.3 Contar con diferentes formas de respuesta del sistema penal adaptadas para las diferentes formas de criminalidad
Líneas de acción.
• Analizar los impactos de los diferentes mecanismos alternativos a la pena privativa de la libertad.
• Reformar el Código Penal para incorporar los mecanismos alternativos a la pena.
• Incorporar en el Código Penal penas diferentes para cada forma de criminalidad.
• Desarrollar legislativamente el principio de necesidad de pena.
• Crear mecanismos de efectiva articulación entre los fiscales y las demás autoridades locales con el fin de obtener avances en la investigación y judicialización efectiva de flagrancias no graves, especialmente en los delitos que más afectan a la seguridad ciudadana, así como delitos graves y producir estrategias conjuntas que faciliten la judicialización de estos. 
• Implementar la inmediación dentro de los jueces de ejecución de penas.
2.4 Reducir el número de personas privadas de la libertad sin sentencia condenatoria
Líneas de acción.
• Fortalecer el goce de la libertad como principio dentro del proceso penal.
• Reformar el Código Penal y el Código de Procedimiento Penal para fortalecer el carácter excepcional de la detención preventiva.
• Implementar manual de capacitación a los funcionarios sobre los estándares internacionales en materia de privación de la libertad como mecanismo excepcional.
2.5. Restringir el uso de la pena privativa de la libertad para los casos más graves
Líneas de acción.
• Reformar el Código Penal y el Código de Procedimiento Penal para fortalecer el carácter excepcional de la detención preventiva.
• Fortalecer el goce de la libertad como principio dentro del proceso penal.
• Establecer criterios comunes entre los diferentes actores del sistema penal para la reducción del número de personas privadas de la libertad.
• Reformar el Código Penal en materia de racionalización y proporcionalidad de las penas.
2.6. Fortalecer los programas de resocialización dentro de los establecimientos penitenciarios
Líneas de acción.
• Medir el impacto en términos de reincidencia de los programas de resocialización existentes.
• Diseñar programas de resocialización adecuados para la reinserción laboral y para la reinserción social.
• Fortalecer el trabajo de los jueces de ejecución de penas en los establecimientos carcelarios.
• Armonizar los mecanismos de alternativas al encarcelamiento, totales o parciales, con la progresividad del tratamiento penitenciario y la reinserción social como finalidad esencial de la pena. 
• Vincular actores externos al sistema penitenciario, incluyendo a las comunidades, en los programas de resocialización.
• Fortalecer enfoques diferenciales en el caso de personas en condición de discapacidad y con enfermedad mental.
• Definir un sistema de medición, a través del Observatorio de Política Criminal, que permita conocer los índices de reincidencia, más allá de los reingresos al Sistema Penitenciario o al Sistema de Responsabilidad para Adolescentes.
2.7. Implementar programas de reintegración para los pospenados
Líneas de acción.
• Crear programas de preparación para la libertad de las personas que están próximas a cumplir la pena.
• Formular los lineamientos para la atención y reintegración de los pospenados a la vida comunitaria.
• Diseñar programas de resocialización adecuados para la reinserción laboral y para la reinserción social.
• Crear una instancia institucional encargada de manera exclusiva de la resocialización y reintegración de personas privadas de la libertad en Colombia.
• Generar continuidad entre tratamiento penitenciario, pre liberación y situación pos penitenciaria.
Se tiene previsto tener lista una propuesta del plan de acción del Plan Nacional de Política Criminal para el mes de octubre de 2016. A su vez, se espera que el plan de acción sea discutido y aprobado en el Consejo Superior de Política Criminal el mes de noviembre de 2016.</v>
          </cell>
          <cell r="E127" t="str">
            <v>No aplica para el periodo</v>
          </cell>
          <cell r="F127" t="str">
            <v>No aplica para el periodo</v>
          </cell>
          <cell r="G127" t="str">
            <v>No aplica para el periodo</v>
          </cell>
        </row>
        <row r="128">
          <cell r="B128">
            <v>0.5</v>
          </cell>
          <cell r="D128" t="str">
            <v xml:space="preserve">En cumplimiento de lo ordenado por la Corte Constitucional en la Sentencia T-762 de 2015 el Ministerio de Justicia ha iniciado la estructuración de una estrategia permanente de comunicación con vocación de política pública que trascienda las iniciativas propias de los gobiernos y pueda permanecer como una iniciativa de Estado.
La campaña de comunicación parte de la existencia de tres problemáticas de fondo que han contribuido a incrementar la crisis carcelaria de la siguiente forma:
(i) Los jueces penales con función de control de garantías han habilitado la procedencia de la detención preventiva de manera excesiva. Esto como consecuencia de la presión de los medios de comunicación, el miedo de los funcionarios a que sus decisiones puedan desencadenar una eventual judicialización penal o sanción disciplinaria en su contra bajo el entendido de que todos los delitos son graves, y por ende, sus agentes son merecedores de la medida de aseguramiento.
(ii) La sobre exposición mediática de los fallos judiciales, ocasionado una especie de “veeduría ciudadana” que cuestiona la aplicación de medidas distintas a la detención preventiva o privación de la libertad, como consecuencia de la falta de credibilidad en los mecanismos distintos a la privación de la libertad, pese a que no existe evidencia empírica que demuestre que la privación de la libertad signifique una mayor eficiencia de control ciudadano.  
(iii) Un desconocimiento general sobre el derecho penal y su aplicación en diversas situaciones, así como su finalidad. Debido a la falta de información o la falta de interés.
El objetivo es que esta iniciativa apunte a informar y generar conciencia ciudadana sobre qué es y para qué sirve el derecho penal y en qué consisten las medidas privativas de la libertad. De igual forma se buscará que por medio de ella se puedan dar a conocer y promover mecanismos sancionatorios distintos a la cárcel, se reconozcan las acciones de resocialización y de rehabilitación social que las personas privadas de la libertad realizan para reivindicarse ante la sociedad y en la cual se visibilicen los derechos de la población que habita en los establecimientos penitenciarios y carcelarios.
Se pretende que esta campaña tenga vocación de permanencia y sea implementada desde la cartera de Justicia, pero que sea acogida vía sinergia  por las entidades y autoridades públicas del Gobierno Nacional y la Rama Judicial.
La estrategia de comunicación prevé, entre otras las siguientes acciones: 
A. El desarrollo de iniciativas promocionales (por medio de audiovisuales, comerciales de radio, pauta en impresos y publicidad web);
B.  Estrategias informativas y pedagógicas (por medio de talleres, foros y entrega de material promocional); 
C. Dinámicas de concientización de grupos y líderes de opinión (por medio de la creación de grupos de trabajo, relaciones públicas, flashmobs, videos e infografías informativas); 
D. La promoción de material para sensibilización (historias de vida de población privada de la libertad en medios de comunicación, socialización de historias de pospenados, mensajes en puntos de contacto, iniciativas de sensibilización a funcionarios públicos).
Dado que la Corte Constitucional le da a esta cartera el plazo de 6 meses a partir de la notificación del fallo de la Sentencia T-762 de 2015 para formular la política de concientización, la estrategia con vocación de permanencia apenas se encuentra en fase de formulación por parte del Ministerio de Justicia y del Derecho.
La propuesta en estos momentos establece los públicos objetivos, los objetivos de la campaña, se establecen los mensajes a trabajar, públicos de interés, propuestas de acciones, sistema de seguimiento y evaluación y una primera aproximación al cronograma de desarrollo de la misma.
Se espera que esta propuesta esté formalizada el 9 de diciembre de 2016. 
En este entendido la campaña tiene previsto adelantar acciones con la academia, los medios de comunicación, la ciudadanía en general, los líderes de opinión, las entidades de la Rama Ejecutiva y Rama Judicial, las ONG de defensa de derechos de los internos, la población privada de la libertad y sus familias y la ciudadanía en general.
</v>
          </cell>
          <cell r="E128" t="str">
            <v>No aplica para el periodo</v>
          </cell>
          <cell r="F128" t="str">
            <v>No aplica para el periodo</v>
          </cell>
          <cell r="G128" t="str">
            <v>No aplica para el periodo</v>
          </cell>
        </row>
        <row r="129">
          <cell r="B129" t="str">
            <v>No aplica</v>
          </cell>
          <cell r="D129" t="str">
            <v>Esta acción está presupuestada para iniciar el 10 de noviembre de 2016 una vez sea aprobada la estrategia</v>
          </cell>
          <cell r="E129" t="str">
            <v>No aplica</v>
          </cell>
          <cell r="F129" t="str">
            <v>No aplica</v>
          </cell>
          <cell r="G129" t="str">
            <v>No aplica</v>
          </cell>
        </row>
        <row r="130">
          <cell r="B130">
            <v>0.2</v>
          </cell>
          <cell r="D130" t="str">
            <v xml:space="preserve">Una de las líneas más ambiciosas del proceso de construcción de una política criminal coherente y fundamentada en elementos empíricos es la de garantizar un sistema de información unificado, serio y confiable que recoja información de todas las fases de la política criminal y que vaya incluso hasta dos años de finalizada la ejecución de las condenas en el régimen post-penitenciario. 
Para cumplir con este objetivo, se conformó un sub-comité ad hoc en el que participan varias entidades del Gobierno Nacional (esta Cartera, el INPEC, el DANE, MinTIC, entre otros) y otras entidades como la Fiscalía General de la Nación y la rama judicial. Este espacio será en las próximas semanas transformado en el Comité de Información del Consejo Superior de Política Criminal. 
La propuesta central para la construcción del sistema de información consiste en fortalecer el Sistema de Estadísticas en Justicia (http://www.minjusticia.gov.co/Portals/0/Ministerio/Sistema-indicadores/Sistema-indicadores/index.html). Se parte de este esfuerzo que ha impulsado el Ministerio de Justicia y del Derecho en el que se vienen estructurando estadísticas sobre criminalidad y sobre privación de la libertad. Hacia adelante se propone que este sistema integre datos brutos anonimizados sobre personas privadas de la libertad, impacto de leyes penales en el sistema penitenciario y carcelario, entre otros. 
El Sistema de Estadísticas en Justicia ya está disponible en una de sus primeras versiones en el portal web www.politicacriminal.gov.co, con el fin de contar con una herramienta abierta a la ciudadanía, para recibir retroalimentación. 
Igualmente, y tras la declaratoria de estado de cosas inconstitucional, esta Cartera empezó la estructuración de una nueva versión del Sistema de Estadísticas en Justicia. Esta nueva versión, que puede ser consultada en su fase en construcción en http://186.155.29.93:81 integra la siguiente información:
- Datos de privación de la libertad: los mismos se presentan desagregados por establecimiento penitenciario y carcelario, por años de condena, por nivel educativo de los internos, por situación jurídica, por proporción de participación en actividades de educación, trabajo o enseñanza de los internos, relación por cada 100.000 habitantes, tendencia delictiva, entre otros.
- Datos de investigación y judicialización: se integran datos de la Fiscalía General de la Nación que permiten desagregar información por actuación procesal, delitos, año y ciudad. 
- Datos de criminalidad: se incluye información de la DIJIN de la Policía Nacional para sobre capturas adelantadas desde el año 2010, con variables por delito, departamento y municipio donde se realizaron las mismas.
Esta versión del sistema de información va a estar disponible en la web con todos los acondicionamientos técnicos y tecnológicos en el mes de diciembre. En este mismo portal será posible consultar las bases de datos de la DIJIN que contienen datos brutos de delitos cometidos en el país y también contará con acceso a los tableros de control del INPEC que integran georreferenciación del sistema penitenciario y carcelario.
A su vez, esta Cartera ya realizó el levantamiento de las necesidades de información que son necesarias integrar en el sistema de información de la política criminal. A partir de estas necesidades, el Ministerio de Justicia y del Derecho va a entregar en el mes de diciembre un plan que detalle las fases que serán ejecutadas para ir robusteciendo ese sistema de información que se centraliza, de nuevo, en el Sistema de Estadísticas en Justicia. Vale la pena señalar que las fases que se estructuren para consolidar el sistema de información tendrán como productos, no avances en procesos técnicos que no representen mayor información a la ciudadanía, sino que justamente, al poner en el centro del sistema de información al ciudadano, cada fase que se ejecute tendrá como resultado nueva información disponible para consulta.
</v>
          </cell>
          <cell r="E130" t="str">
            <v xml:space="preserve">*El Sistema de Estadísticas en Justicia ya está disponible en una de sus primeras versiones en el portal web www.politicacriminal.gov.co
</v>
          </cell>
          <cell r="F130" t="str">
            <v>No aplica para el periodo</v>
          </cell>
          <cell r="G130" t="str">
            <v xml:space="preserve">Para la estructuración del sistema de información se va a aprovechar la capacidad instalada y tecnológica de las distintas entidades que ya cuentan con sistemas de información y bases de datos sobre asuntos de la política criminal y penitenciaria. </v>
          </cell>
        </row>
        <row r="131">
          <cell r="B131">
            <v>0.8</v>
          </cell>
          <cell r="D131" t="str">
            <v xml:space="preserve">El Ministerio de Justicia y del Derecho emprendió desde el mes de abril de 2016 la construcción de un estudio detallado del Código Penal en relación con la evolución que han presentado las sanciones que allí se prevén para las conductas definidas como delitos, con miras a proporcionar a los encargados de la política criminal del Estado una fuente de conocimiento cierta y lo más completa posible. 
En términos generales, el documento evidencia que la vigencia del Código Penal colombiano ha estado marcada por una perplejidad que no ha pasado desapercibida por los actores de la política criminal en el país. Los delitos y las penas de la legislación se han reformado a una velocidad superior a la que se presentan los cambios sociales, dejando en evidencia que las modificaciones responden a subsecuentes proyectos políticos no articulados ni fundamentados en la evidencia empírica o la necesidad de obtener, a través de la pena, unos específicos en la conducta social. 
Si bien este documento no puede entenderse como un proyecto de ley, sí está llamado a servir de fundamento a una o varias leyes que recuperen las características perdidas del derecho penal, o establezcan aquellas de las que adolecen las leyes nacionales, bajo la idea de que, determinada precisamente la entidad de las penas que corresponden a cada delito, la elaboración de las leyes penales resultará más racional y razonada.
El documento que ya se encuentra listo y ha sido socializado con el Comité Técnico del Consejo Superior de Política Criminal. A su vez, este documento está compuesto por dos anexos. El primero es una base de datos sobre la evolución de los delitos y penas vigentes, que permite el comportamiento y la calidad de las reformas a la legislación penal. El segundo es una matriz de leyes modificatorias en materia penal que permite detectar todos los antecedentes legislativos de cada una de las reformas.
Hacia adelante, el documento será socializado en el Consejo Superior de Político Criminal y con demás actores de la política criminal, en especial, los jueces, los magistrados y los académicos interesados en el tema. 
</v>
          </cell>
          <cell r="E131" t="str">
            <v>No aplica para el periodo</v>
          </cell>
          <cell r="F131" t="str">
            <v>No aplica para el periodo</v>
          </cell>
          <cell r="G131" t="str">
            <v xml:space="preserve">Hacia adelante, el documento será socializado en el Consejo Superior de Política Criminal y con demás actores de la política criminal, en especial, los jueces, los magistrados y los académicos interesados en el tema. </v>
          </cell>
        </row>
        <row r="132">
          <cell r="B132" t="str">
            <v>No aplica</v>
          </cell>
          <cell r="D132" t="str">
            <v>Esta acción está prevista para iniciar el 1 de enero de 2017</v>
          </cell>
          <cell r="E132" t="str">
            <v>No aplica</v>
          </cell>
          <cell r="F132" t="str">
            <v>No aplica</v>
          </cell>
          <cell r="G132" t="str">
            <v>No aplica</v>
          </cell>
        </row>
        <row r="133">
          <cell r="B133">
            <v>0.2</v>
          </cell>
          <cell r="D133" t="str">
            <v xml:space="preserve">El Ministerio de Justicia y del Derecho viene impulsando la creación del Comité de Información de política criminal desde el Consejo Superior de Política Criminal. Esta Cartera ha entendido que el esfuerzo de construcción de un sistema de información que consolide toda la información sobre la política criminal implica la sumatoria de esfuerzos institucionales para compartir datos, realizar desarrollos tecnológicos de los sistemas de información de cada entidad, generar la interoperabilidad de los sistemas de información, entre otros. 
De esta forma, y en tanto el CSPC es el escenario en el que confluyen los actores de esta política, esta Cartera ha elaborado una propuesta de Acuerdo (para aprobación del CSPC) para la creación de un Comité de Información desde el Consejo. En términos generales, este Comité estará encargado de fijar los lineamientos de interoperabilidad y flujo de información entre los sistemas de información de las entidades parte del CSPC, generará estrategias de armonización de las distintas iniciativas de las instituciones orientadas a generar y sistematizar nueva información de la política, abrirá los escenarios necesarios para el intercambio de la información entre entidades y, en general, será la instancia técnica encargada de la consolidación del sistema de información sobre la política criminal.
Cabe aclarar que, además de tener asiento en este Comité los delegados de las entidades parte del CSPC, también participarán otras entidades que se consideren esenciales para el adecuado funcionamiento del Comité.
En la última reunión del Consejo Superior de Política Criminal realizada el pasado 15 de septiembre se tenía como punto 3 la discusión la arpobación del Acuerdo que crea este Comité y acoge el Observatorio de Política Criminal como la herramienta técnica que liderará el mismo, sin embargo la agenda no se agotó y por tal razón el acuerdo será sometido a aprobación en la próxima sesión del Consejo Superior de Política Criminal, a realizarse en el mes de octubre de 2016.
</v>
          </cell>
          <cell r="E133" t="str">
            <v>No aplica para el periodo</v>
          </cell>
          <cell r="F133" t="str">
            <v>En la última reunión del Consejo Superior de Política Criminal realizada el pasado 15 de septiembre se tenía como punto 3 la discusión la arpobación del Acuerdo que crea este Comité y acoge el Observatorio de Política Criminal como la herramienta técnica que liderará el mismo, sin embargo la agenda no se agotó y por tal razón el acuerdo será sometido a aprobación en la próxima sesión del Consejo Superior de Política Criminal, a realizarse en el mes de octubre de 2016.</v>
          </cell>
          <cell r="G133" t="str">
            <v>Esta acción está en un 20% de cumplimiento porque consideramos que  requiere dos sub-acciones. Primero, la construcción del borrador de Acuerdo y presentarlo al CSPC, sub-acción que valoramos en un 20%. Segundo, la aprobación del mismo por parte del CSPC, que consideramos representa el 80% de la acción.</v>
          </cell>
        </row>
        <row r="134">
          <cell r="B134">
            <v>0.2</v>
          </cell>
          <cell r="D134" t="str">
            <v xml:space="preserve">En la propuesta de Acuerdo que construyó el Ministerio de Justicia y del Derecho en el que se crea el Comité de Información de política criminal, también se propone acoger al Observatorio de Política Criminal como la herramienta técnica encargada de construir los insumos técnicos que soporten la toma de decisiones en materia de política criminal. En ese sentido, el Observatorio tiene su función principal en el análisis y procesamiento de información en materia de política criminal. Asimismo, el Observatorio será el encargado de liderar el Comité de Información del CSPC.
El Observatorio hará parte de la secretaría técnica del CSPC, esto es, de la Dirección de Política Criminal y Penitenciaria del Ministerio de Justicia y del Derecho. 
Cabe mencionar, que el Observatorio de Política Criminal es una apuesta del Plan Nacional de Desarrollo y está desde 2014 trabajando desde el Ministerio  en la generación de insumos y levantamiento de evidencia empírica para la toma de decisiones en materia criminal. Sin embargo, este Acuerdo lo que permitirá es la consolidación del Observatorio, dándole la tarea de liderar el Comité de Información del CSPC.
Este Acuerdo, al ser el mismo en el que se crea el Comité de Información del CSPC, será sometido para aprobación del Consejo también en el mes de octubre de 2016, dado que no pudo ser aprobado en el mes de septiembre porque no se agotó la agenda programada que incluía este asunto.
</v>
          </cell>
          <cell r="E134" t="str">
            <v>No aplica para el periodo</v>
          </cell>
          <cell r="F134" t="str">
            <v>En la última reunión del Consejo Superior de Política Criminal realizada el pasado 15 de septiembre se tenía como punto 3 la discusión la arpobación del Acuerdo que crea este Comité y acoge el Observatorio de Política Criminal como la herramienta técnica que liderará el mismo, sin embargo la agenda no se agotó y por tal razón el acuerdo será sometido a aprobación en la próxima sesión del Consejo Superior de Política Criminal, a realizarse en el mes de octubre de 2016.</v>
          </cell>
          <cell r="G134" t="str">
            <v>Este Acuerdo, al ser el mismo en el que se crea el Comité de Información del CSPC, será sometido para aprobación del Consejo también en el mes de octubre de 2016, dado que no pudo ser aprobado en el mes de septiembre porque no se agotó la agenda programada que incluía este asunto.</v>
          </cell>
        </row>
        <row r="135">
          <cell r="B135" t="str">
            <v>No aplica</v>
          </cell>
          <cell r="D135" t="str">
            <v>Su realización está prevista para 2017</v>
          </cell>
          <cell r="E135" t="str">
            <v>No aplica</v>
          </cell>
          <cell r="F135" t="str">
            <v>No aplica</v>
          </cell>
          <cell r="G135" t="str">
            <v>No aplica</v>
          </cell>
        </row>
        <row r="136">
          <cell r="B136" t="str">
            <v>No aplica</v>
          </cell>
          <cell r="D136" t="str">
            <v>Su realización está prevista para 2017</v>
          </cell>
          <cell r="E136" t="str">
            <v>No aplica</v>
          </cell>
          <cell r="F136" t="str">
            <v>No aplica</v>
          </cell>
          <cell r="G136" t="str">
            <v>No aplica</v>
          </cell>
        </row>
        <row r="137">
          <cell r="B137">
            <v>0.25</v>
          </cell>
          <cell r="D137" t="str">
            <v xml:space="preserve">La Corte Constitucional ordenó al Ministerio de Justicia y del Derecho, la Defensoría del Pueblo y al Consejo Superior de la Judicatura la conformación de un cronograma para realizar brigadas jurídicas en todas las cárceles del país.
Para abordar esta orden, estas tres entidades han realizado 6 reuniones interinstitucionales en las siguientes fechas: 21 de abril de 2016 (en donde asistieron Ministerio de Justicia, Defensoría del Pueblo, INPEC y el Consejo Superior de la Judicatura); 29 de junio de 2016  (que contó con la participación de Defensoría del Pueblo, INPEC, Ministerio de Justicia y 20 Universidades); 7 de julio de 2016 (en donde estuvieron Defensoría del Pueblo y el Ministerio de Justicia; 15 de julio de 2016 (Defensoría del Pueblo, INPEC y Ministerio de Justicia); 25 de julio de 2016 (en donde estuvieron presentes el Ministerio de Justicia, INPEC y Defensoría del Pueblo); y el 3 de agosto de 2016 (En donde se reunieron Ministerio de Justicia, Consejo Superior de la Judicatura y representantes de los jueces de ejecución de penas, medidas de seguridad y garantía).
A partir de estas reuniones, hemos entendido que se deben organizar dos estrategias: (i) vincular a estudiantes de Derecho para que sumen sus esfuerzos para aumentar la capacidad operativa de las oficinas jurídicas; y (ii) organizar el cronograma de brigadas jurídicas.
(i) Fortalecimiento de las oficinas jurídicas
Un requisito indispensable para la aplicación de subrogados penales consiste en el fortalecimiento de las oficinas jurídicas de los establecimientos penitenciarios y carcelarios. En la medida en que estas oficinas tengan actualizada la situación jurídica de las personas privadas de la libertad condenadas, el trámite de las solicitudes de subrogados penales debe ser un proceso que no debería sufrir contratiempos o traumatismos. 
Para fortalecer las oficinas jurídicas se han buscado dos alternativas que involucran estudiantes de facultades de Derecho. En primer lugar, se buscó a través de los consultorios jurídicos realizar brigadas estudiantiles para apoyar las oficinas jurídicas, particularmente, actualizando las cartillas biográficas de cada recluso. Las universidades con las que esta Cartera sostuvo esta reunión son: Universidad de los Libertadores; Universidad Uniciencia; Universidad Manuela Beltrán; Escuela Militar de Cadetes; Corporación Universitaria Republicana; Universidad Agraria de Colombia; Universidad San Buenaventura; Universidad Católica de Colombia; Universidad Nacional de Colombia; Universidad del Bosque; Universidad Sergio Arboleda; Universidad Santo Tomas; Universidad INCA de Colombia; Universidad de la Sabana; Universidad Antonio Nariño; Universidad Libre; Universidad Gran Colombia; Universidad Javeriana; Universidad de los Andes; Universidad UDCA. 
No obstante, se presentó un inconveniente con respecto a la ARL de los estudiantes. De acuerdo con el Decreto 055 de 2015, los estudiantes que realicen cualquier tipo de actividad en instituciones públicas requieren estar afiliados a ARL. En el caso de las cárceles, la ARL debe ser de nivel 5 atendiendo niveles de seguridad. Las universidades han manifestado su interés en participar, pero a condición de que el INPEC cubra el pago de la ARL. Infortunadamente, al ser una actividad ocasional, que en ningún caso tendría una duración siquiera de una semana, el costo de la ARL resulta no solo desproporcionado, sino que puede incluso ser considerada un detrimento de recursos públicos. Por esta razón, esta alternativa, al menos por ahora, no resulta viable.
Para contrarrestar esta dificultad, la segunda alternativa que está explorando actualmente el Ministerio de Justicia y del Derecho es fomentar la judicatura de estudiantes de Derecho en las cárceles del país. En este caso, como los estudiantes van a estar todo el tiempo de su judicatura trabajando en las cárceles, se justifica el pago de la ARL. Para el efecto, entonces, esta Cartera actualmente trabaja en una estrategia de comunicaciones para llevar a las facultades de Derecho una campaña para que muchos estudiantes desarrollen su judicatura en las oficinas jurídicas de las cárceles del país. Esta estrategia facilitará los trámites de solicitudes de subrogados penales. Justamente, parte del proceso de construcción de esta estrategia ha implicado construir el producto de la judicatura en cárceles, porque nos dimos cuenta que no existía información clara o precisa que indicara cómo poder llevarla a cabo.
De este modo, el Ministerio de Justicia y del Derecho ya construyó la campaña titulada “Judicatura en Establecimientos Carcelarios #ElLlamado”. Para la misma, se habilitó un espacio virtual (http://www.politicacriminal.gov.co/el-llamado) en el que los estudiantes de derecho y la ciudadanía en general pueden encontrar un video de sensibilización sobre la opción de realizar la judicatura en una cárcel y encuentran los pasos que deben correr para hacer su judicatura en uno de estos lugares. Igualmente, ya tenemos material promocional virtual de la judicatura en las cárceles y buscaremos abrir espacios con las facultades de derecho para que estas iniciativas lleguen a los destinatarios finales. 
(ii) Cronograma de brigadas jurídicas
Ahora bien, frente a la definición de un cronograma de brigadas jurídicas, cabe precisar que, en tanto esta orden es compartida por esta Cartera, por la Defensoría del Pueblo y por el Consejo Superior de la Judicatura, en reuniones ya adelantadas organizamos la articulación interinstitucional para satisfacer el mandato de la Corte Constitucional.
De esta forma, establecimos como responsable del cronograma de las brigadas jurídicas a la Defensoría del Pueblo, toda vez que esta entidad es responsable directo de la ejecución en terreno de las brigadas a través de los defensores públicos y, de esta forma, son conocedores de su capacidad institucional para adelantar este trabajo. A su vez, el Consejo Superior de la Judicatura es responsable de reportar las solicitudes de privados de la libertad que resulten exitosas. Por su parte, el Ministerio de Justicia y del Derecho tiene a su cargo el apoyo a la Defensoría del Pueblo en la organización de la información que reporten los defensores públicos en terreno. Esta función permite consolidar los resultados de las brigadas jurídicas. 
En estos momentos, la Defensoría del Pueblo nos reportó que ya han desarrollado un total de 16 brigadas jurídicas, particularmente, en los 16 centros penitenciarios y carcelarios que fueron objeto de la sentencia T-726 de 2015. Igualmente, nos señaló que están trabajando en la definición del cronograma para atender las brigadas en todo el país. Al respecto, la Defensoría del Pueblo nos informó que establecer un cronograma tan amplio (para los 136 establecimientos penitenciarios y carcelarios del país) no es del todo provechoso, toda vez que en el desarrollo de las primeras 16 brigadas tuvieron varios contratiempos logísticos y operativos que imposibilitan cumplir con el cronograma propuesto. En todo caso, se comprometieron a remitirnos un borrador de cronograma cuando lo tengan listo. 
Con esta información, esta Cartera estará al tanto de la ejecución del cronograma que se defina para aportar desde su rol en el correcto desarrollo y recolección de información de las brigadas jurídicas.
</v>
          </cell>
          <cell r="E137" t="str">
            <v>No aplica para el periodo</v>
          </cell>
          <cell r="F137" t="str">
            <v>La Defensoría del Pueblo nos informó que establecer un cronograma tan amplio (para los 136 establecimientos penitenciarios y carcelarios del país) no es del todo provechoso, toda vez que en el desarrollo de las primeras 16 brigadas tuvieron varios contratiempos logísticos y operativos que imposibilitan cumplir con el cronograma propuesto.</v>
          </cell>
          <cell r="G137" t="str">
            <v>Esta orden implica la coordinación interinstitucional de esta Cartera con el Consejo Superior de la Judicatura y la Defensoría del Pueblo. Cada una de estas entidades tiene tareas asignadas específicas de acuerdo a su misionalidad. Desde esta perspectiva, esta Cartera ha realizado las tareas que se le han establecido pero para el cumplimiento de la orden depende en gran parte de que las otras entidades de igual forma adelanten las funciones asignadas.</v>
          </cell>
        </row>
        <row r="138">
          <cell r="B138">
            <v>0.2</v>
          </cell>
          <cell r="D138" t="str">
            <v xml:space="preserve">Como parte de los compromisos de articulación alcanzados entre el Ministerio de Justicia y del Derecho, la Defensoría del Pueblo y el Consejo Superior de la Judicatura para dar respuesta a las brigadas jurídicas, el ente de control se comprometió a organizarlas y ejecutarlas, en razón a su misionalidad institucional. De acuerdo con la información recibida en distintas mesas de trabajo, la Defensoría del Pueblo reportó que las 16 brigadas jurídicas en los establecimientos penitenciarios y carcelarios conminados en la sentencia T-762 de 2015 ya fueron realizadas.
No obstante, el Ministerio de Justicia y del Derecho desconoce los informes de estas brigadas. La información de los resultados de las 16 brigadas jurídicas ya fue solicitada a la Defensoría del Pueblo. Con estos resultados, el Ministerio de Justicia y del Derecho desprenderá su trabajo de analizar la información y organizarla, en lo posible, estadísticamente.
</v>
          </cell>
          <cell r="E138" t="str">
            <v>No aplica para el periodo</v>
          </cell>
          <cell r="F138" t="str">
            <v xml:space="preserve">Defensoría del Pueblo reportó que las 16 brigadas jurídicas en los establecimientos penitenciarios y carcelarios conminados en la sentencia T-762 de 2015 ya fueron realizadas.
No obstante, el Ministerio de Justicia y del Derecho desconoce los informes de estas brigadas. La información de los resultados de las 16 brigadas jurídicas ha sido varias veces solicitada a la Defensoría del Pueblo. </v>
          </cell>
          <cell r="G138" t="str">
            <v>El avance porcentual de esta orden es del 20 por ciento ya que consideramos 4 subacciones para el cumplimiento de esta así: 1. Propuesta de ruta para realizar las brigadas jurídicas en los 16 establecimientos nombrados en la Sentencia T -762 (20%); 2.  Documentos de soporte de las brigadas realizadas por la Defensoría del Pueblo con apoyo del Ministerio de Justicia (50%); 3.Oficio de solicitud de información de ejecución de brigadas jurídicas (5%); 4.Consolidado de primeros resultados de las brigadas jurídicas (25%). De esta forma, como no se nos ha remitido el soporte de la realización de las 16 brigadas jurídicas (pese a que la Defensoría del Pueblo informó que ya fueron realizadas) no podemos contar aún esta actividad como ya realizada.</v>
          </cell>
        </row>
        <row r="139">
          <cell r="B139">
            <v>0.25</v>
          </cell>
          <cell r="D139" t="str">
            <v>A partir de la articulación entre Ministerio de Justicia y del Derecho, Defensoría del Pueblo y Consejo Superior de la Judicatura, se solicitó a la Defensoría que a partir de la realización de las 16 primeras brigadas jurídicas sean los propios defensores públicos los que determinen cuáles son las necesidades de información que deben integrarse al sistema de información del INPEC. Con esto, el Ministerio de Justicia y del Derecho va a construir un documento para ser remitido al Comité de Información de Política Criminal y al INPEC, pues el desarrollo de nuevos campos de información debiera realizarse desde el sistema de información del INPEC. Esta Cartera ya solicitó a la Defensoría del Pueblo esta información, pero la misma no ha sido remitida aún.</v>
          </cell>
          <cell r="E139" t="str">
            <v>No aplica</v>
          </cell>
          <cell r="F139" t="str">
            <v>No aplica</v>
          </cell>
          <cell r="G139" t="str">
            <v>Como la Defensoría del Pueblo no ha remitido la información sobre las brigadas realizadas, para esta Cartera no es posible avanzar en las otras subacciones que hacen parte del cumpliiento de esta acción, estas son: Realizar la consolidación de las necesidades de información, acción y gestión que implican las brigadas jurídicas, para implementarlas en el sistema de información (50%); Enviar el consolidado de información al Comité de Información de Política Criminal para que este la incluya  en SISIPEC WEB (25%)</v>
          </cell>
        </row>
        <row r="140">
          <cell r="B140">
            <v>0.1</v>
          </cell>
          <cell r="D140" t="str">
            <v xml:space="preserve">Desde el mes de mayo de 2016, los líderes del Comité Interdisciplinario, esto es, la Defensoría del Pueblo y el Ministerio de Justicia y del Derecho, solicitaron a algunas entidades la relación de estándares disponibles sobre infraestructura carcelaria. Ese primer ejercicio permitió reunir algunos documentos sobre construcción de establecimientos carcelarios, mediciones y estándares sobre algunas áreas de las cárceles, entre otros. Pero, en particular, el documento central en materia de estándares de infraestructura que se recogió fue el borrador del capítulo de alojamiento del Manual de Infraestructura que está en elaboración por parte de la USPEC. 
Estos estudios y documentos fueron remitidos a las siguientes entidades como preparación para la reunión de revisión de estos estándares: el INPEC, la USPEC, el DNP y el Comité Internacional de la Cruz Roja. También participaron delegados de la Cárcel Modelo de Bogotá.
La sesión sobre la definición de estándares en materia de infraestructura y, particularmente, sobre alojamiento carcelario se desarrolló el día 22 de septiembre de 2016. En esta reunión se pretendía hacer una revisión de los estándares para su validación o no. Sin embargo, en esta sesión de trabajo se concluyó que no es posible pensar en abstracto dimensiones espaciales de las habitaciones de las cárceles, porque para pensar en la infraestructura carcelaria se requiere a su vez tener en cuenta la gestión del uso de los espacios, esto es, la gestión penitenciaria de los centros de reclusión. 
De hecho, el CICR advirtió que los estándares de infraestructura no son en sí mismos cláusulas inamovibles, explicado esto, por ejemplo, en que una infraestructura diseñada con una finalidad de mediana seguridad carcelaria puede ser usada como de alta seguridad si su uso así se dispone.
Ante esta dificultad presentada, se plantearon dos estrategias. En primer lugar, se diseñó, bajo el liderazgo del CICR y la USPEC, un taller práctico para analizar opciones de gestión penitenciaria en locaciones carcelarias que no cumplen con los estándares de infraestructura fijados por la Corte Constitucional. En el taller se construyeron mínimos críticos en materia de infraestructura para los establecimientos carcelarios de primera generación. Estos mínimos, se acordó, deben estar sujetos a medidas de gestión penitenciaria para una mejor administración y uso de los espacios. Por ejemplo, si bien es cierto que algunas celdas en cárceles de primera generación no cumplen con los estándares definidos por la Corte Constitucional, se podría mitigar esta situación que afecta al interno si se permite que la celda de este esté abierta en las noches y solo se cierre el pasillo donde está ubicada esta celda y otras. 
En segundo lugar, la Defensoría del Pueblo y el Ministerio de Justicia y del Derecho se reunieron para estructurar unos lineamientos para el trabajo del Comité Interdisciplinario. Particularmente, los lineamientos son aspectos de análisis para organizar los diversos espacios de la prisión. Por ejemplo, para definir el uso que ha de darse a unas celdas de mediana seguridad, se debe analizar las características particulares de las personas por recluir. Si se tiene que la persona es de la tercera edad, se debería garantizar, o bien una celda con baño, o en su defecto, que la celda no se cierre para que, en las noches, este interno tenga acceso continuo al baño. O, si la persona tiene un perfil de seguridad de alto nivel, se puede usar la celda de mediana seguridad (habitualmente para dos personas o más), pero dándole un uso de celda individual. A partir de este análisis se construirá un documento de lineamientos para el Comité Interdisciplinario.
</v>
          </cell>
          <cell r="E140" t="str">
            <v>No aplica en el periodo</v>
          </cell>
          <cell r="F140" t="str">
            <v>La principal dificultad que se ha presentado en la consolidación de los estándares de infraestructura es que la definición de estándares en abstracto en esta materia  riñen con el uso de los espacios que, en concreto, suceden en las cárceles. De acuerdo con lo anterior, se requiere condicionar los estándares a medidas de gestión penitenciaria. Pero adelantar esta tarea implica, en primer lugar, pensar en las variables de las características de la población privada de la libertad (condición étnica, género, situación jurídica, nivel de seguridad del recluso, limitaciones de locomoción de los internos, etc.) y de los propios establecimientos. Por estas razones, se requiere un trabajo técnico que no estaba previsto, lo cual genera que los tiempos para cumplir esta tarea deban ser mayores.</v>
          </cell>
          <cell r="G140" t="str">
            <v xml:space="preserve">Esta acción sólo tiene el 10% del cumplimiento ya que en el plan interno para su cumplimiento se tienen cuatro subacciones así: 1. Solicitar a las entidades concernidas con el sistema penitenciario y carcelario la información disponible en sus entidades sobre estándares de infraestructura carcelaria (10%); 2. Definir desde el Comité Interdisciplinario de Normas Técnicas sobre Privación de la Libertad los estándares de infraestructura carcelaria (40%); 3.Levantar, en conjunto con las entidades parte del Comité Interdisciplinario de Normas Técnicas sobre Privación de la Libertad, la línea base de cupos carcelarios del sistema penitenciario y carcelario, teniendo en cuenta los estándares de infraestructura carcelaria (40%);y  4. Solicitar al INPEC la modificación de las bases de datos sobre capacidad de los ERON para actualizarla acorde con la línea base (10%). </v>
          </cell>
        </row>
        <row r="141">
          <cell r="B141">
            <v>1</v>
          </cell>
          <cell r="D141" t="str">
            <v xml:space="preserve">En cumplimiento de esta orden el Ministerio de Justicia realizó una matriz con las exigencias e indicadores que la Sentencia T-762/15 estableció en materia de cupos y espacios carcelarios y sobre los cuales el sistema de información del INPEC (SISIPEC) no cuenta con datos de  medición y conteo. 
De este análisis, sobre lo disponible en SISIPEC y los requerimientos de la Corte Constitucional, la Cartera extrajo las necesidades de información que se tienen en materia de infraestructura penitenciaria y carcelaria y elaboró un documento en el que se incluyen entre otras cosas:
1.  Necesidades de información sobre celdas: Espacio celdas (en m2), número de personas, número de camastros, número de camastros en camarote superiores al 1er nivel, espacio en celdas (en m2), número de personas, número de camastros y número de camastros en camarote superiores al 1er nivel, espacio mínimo entre paredes (en metros), espacio mínimo entre suelo y camastro de primer nivel (en centímetros), espacio entre suelo y techo (en metros), ventilación de la celda (área de ventana en m2), espacio entre camastros ubicados en 1er nivel (en metros), espacio entre camastros en camarote (1er nivel a 2do nivel) (en metros), espacio mínimo de camastro – largo (en metros), espacio mínimo de camastro – ancho (en metros).
2. Necesidades de información sobre letrinas: número de letrinas pabellón, número de letrinas en funcionamiento adecuado, número de horas que los internos tienen acceso a agua para letrinas por almacenamiento del líquido, número de litros de agua que almacenan los internos por pabellón para uso de letrinas, número de horas que los internos tienen acceso a agua para letrinas por suministro directo del establecimiento, número de internos pabellón, espacio de cubículos de letrina (en m2), ventilación del cubículo de letrina (área de ventana en m2).
3. Espacio mínimo de reclusión: Comprende todos los espacios donde el interno puede estar, restando espacio de celdas. Es decir, aquí se cuentan espacios de patio, pasillos, espacios de redención, sanidad, entre otros.
Adicionalmente se estableció la necesidad de que exista un plan ocupacional por persona, se registren las horas mensuales de esos planes y el lugar de las actividades allí desarrolladas.
Este documento se envió a la Oficina de Información en Justicia del Ministerio de Justicia, que ejerce la Secretaría Técnica del Subcomité de Información el día 31 de mayo de 2016 y una vez el Consejo Superior de Política Criminal conforme el Comité de Información, este documento les será remitido a esa instancia.
</v>
          </cell>
          <cell r="E141" t="str">
            <v>No aplica</v>
          </cell>
          <cell r="F141" t="str">
            <v>No aplica</v>
          </cell>
          <cell r="G141" t="str">
            <v>No aplica</v>
          </cell>
        </row>
        <row r="142">
          <cell r="B142">
            <v>1</v>
          </cell>
          <cell r="D142" t="str">
            <v xml:space="preserve">Para la vigencia 2016 la USPEC está ejecutando el proyecto de inversión denominado “MANTENIMIENTO, MEJORAMIENTO Y CONSERVACIÓN DE LA INFRAESTRUCTURA FÍSICA DEL SISTEMA PENITENCIARIO Y CARCELARIO NACIONAL”, el cual contó con una apropiación inicial de $84.500.000.000, y mediante el cual se atiende todo relacionado a mantenimiento preventivo y correctivo de la infraestructura penitenciaria y carcelaria, así como la operación de las plantas de tratamiento de agua residual y potable, aplicando mantenimiento preventivo y correctivo. 
Este proyecto, termina su ejecución en la vigencia 2016, pues el Departamento Nacional de Planeación sugirió formular un nuevo proyecto para la vigencia 2017, con el fin de dar cumplimiento a  los nuevos parámetros metodológicos establecidos por esa entidad.
Así las cosas, para el 2017 se formuló el proyecto denominado “FORTALECIMIENTO DE LA INFRAESTRUCTURA FÍSICA EN LOS ERON A CARGO DEL INPEC”, a través del cual se tiene previsto atender el mantenimiento preventivo y correctivo de la infraestructura de los establecimientos penitenciarios y carcelarios, así como la operación de las plantas de tratamiento de agua residual y potable.
En el mes de Junio,  la USPEC tomó la decisión de tramitar vigencias futuras para el proyecto de “MANTENIMIENTO, MEJORAMIENTO Y CONSERVACIÓN DE LA INFRAESTRUCTURA FÍSICA DEL SISTEMA PENITENCIARIO Y CARCELARIO NACIONAL” (proyecto que ya estaba en ejecución). Sin embargo, teniendo en cuenta (i) las restricciones técnicas del Sistema Unificado de Inversión y Finanzas Publicas (SUIFP), según las cuales, un trámite de vigencias futuras únicamente pueden ser utilizadas para el proyecto de inversión para el que fueron solicitadas y (ii) que el proyecto de mantenimiento culminaba al terminar el año 2016 (sin tiempo suficiente para su ejecución), se estableció que las vigencias futuras mencionadas deberían tramitarse al proyecto “FORTALECIMIENTO DE LA INFRAESTRUCTURA FÍSICA EN LOS ERON A CARGO DEL INPEC”. Por esta razón, fue necesario primero adelantar un trámite de traslado presupuestal, entre los proyectos de inversión “MANTENIMIENTO, MEJORAMIENTO Y CONSERVACION DE LA INFRAESTRUCTURA FISICA DEL SISTEMA PENITENCIARIO Y CARCELARIO NACIONAL” (cuya vigencia se estaba agotando) y “FORTALECIMIENTO DE LA INFRAESTRUCTURA FÍSICA EN LOS ERON A CARGO DEL INPEC” (recientemente formulado para la vigencia 2017).
Con el fin de dar mayor claridad frente a las gestiones realizadas por parte del Ministerio de Justicia frente al trámite de traslado presupuestal, se debe considerar que el proceso de revisión del proyecto de inversión en el Sistema Unificado de Inversión y Finanzas Públicas (SUIFP) del Departamento Nacional de Planeación,  que se realiza entre la USPEC y el Ministerio de Justicia, funciona de la siguiente manera: Primero un Control de formulación técnico (que realiza la USPEC), segundo un control del Jefe de Planeación de la entidad (que realiza la USPEC), un tercer Control de Viabilidad Técnico (que está a cargo del Ministerio de Justicia), como cuarto la revisión por parte de la cabeza de Sector (que está a cargo del Jefe de Planeación del Ministerio de Justicia) y un quinto Control posterior de Viabilidad Técnico (a cargo del Departamento Nacional de Planeación).
1. Proyecto: “MANTENIMIENTO, MEJORAMIENTO Y CONSERVACION DE LA INFRAESTRUCTURA FISICA DEL SISTEMA PENITENCIARIO Y CARCELARIO NACIONAL”
El trámite a realizarse del proyecto, es un traslado presupuestal para la vigencia 2016, entre los proyectos de “MANTENIMIENTO, MEJORAMIENTO Y CONSERVACION DE LA INFRAESTRUCTURA FISICA DEL SISTEMA PENITENCIARIO Y CARCELARIO NACIONAL”, del cual se retiraron $72.696 millones, para pasarlos al proyecto “FORTALECIMIENTO DE LA INFRAESTRUCTURA FÍSICA EN LOS ERON A CARGO DEL INPEC”.
El Ministerio de Justicia y del Derecho realizó la revisión correspondiente al proyecto de inversión, en lo concerniente a los módulos del BPIN del sistema SUIFP, esto quiere decir que se revisaron respecto a datos básicos, cadena de valor, regionalización, indicadores, beneficiarios, esquema financiero y documentos adjuntos (documento soporte, presupuesto detallado, cronograma de actividades). 
De acuerdo al traslado realizado, la apropiación del primer proyecto “MANTENIMIENTO, MEJORAMIENTO Y CONSERVACION DE LA INFRAESTRUCTURA FISICA DEL SISTEMA PENITENCIARIO Y CARCELARIO NACIONAL” para la vigencia 2016, quedó en $11.803 millones, con los cuales se tiene previsto, de acuerdo a lo informado por la Unidad de Servicios Penitenciarios y Carcelarios, en documento adjunto al SUIFP, lo siguiente: 
“Los recursos se destinan en su mayoría para realizar algunas adiciones presupuestales a contratos del 2015, pago de vigencias expiradas, contratación del personal de apoyo y unos pocos contratos nuevos.  El cumplimiento de la Sentencia T- 762 de la Corte Constitucional se realizará por intermedio del proyecto de “Fortalecimiento de la Infraestructura Física en los ERON a Cargo del INPEC” que es a través del cual se solicitará autorización de cupo para comprometer vigencias futuras ordinarias dentro del rubro de inversión para las vigencias 2017 y 2018”.
2. Proyecto: “FORTALECIMIENTO DE LA INFRAESTRUCTURA FÍSICA EN LOS ERON A CARGO DEL INPEC”
Con respecto al proyecto: “FORTALECIMIENTO DE LA INFRAESTRUCTURA FÍSICA EN LOS ERON A CARGO DEL INPEC”, al que se le adicionaron $72.696 millones de pesos para el 2016 (recursos que venían provenientes del otro proyecto de inversión antes descrito) el Ministerio de Justicia realizó la revisión correspondiente al proyecto de inversión, de nuevo en lo concerniente a los módulos del BPIN del sistema SUIFP, es decir con respecto a datos básicos, cadena de valor, regionalización, indicadores, beneficiarios, esquema financiero y documentos adjuntos (documento soporte, presupuesto detallado, cronograma de actividades), observando que la Unidad de Servicios Penitenciarios y Carcelarios, tiene previsto realizar entre otras adecuaciones:
“Visitas a  los 16 establecimientos señalados en la Sentencia T-762, para efectos de priorizar las acciones a realizar de acuerdo a las condiciones y limitaciones físicas de cada establecimiento y cumplir con lo establecido en la sentencia".
El Ministerio de Justicia consideró las siguientes observaciones, dando concepto favorable al trámite presupuestal, pues considera que el diagnóstico a realizarse de los 16 establecimientos, se constituye en un primer insumo para generar las acciones necesarias  de manera planeada y con información real, con el fin de atender las necesidades de los ERON priorizados en la sentencia T- 762 de 2015.
Frente al requerimiento de traslado presupuestal se realizará el respectivo control técnico de viabilidad (favorable). Sin embargo, si bien se emitirá concepto favorable del trámite de las vigencias futuras, la USPEC se comprometió que en entre enero y febrero de 2017 presentará el plan de trabajo para la ejecución de obras 2016, 2017 y 2018, en el cual se determinen las metas a corto, mediano y largo plazo, mediante el establecimiento de hitos de ejecución que permitan realizar un seguimiento efectivo en la ejecución presupuestal. Es importante que en este plan de trabajo se evidencien claramente las acciones que dan cumplimiento directo a lo establecido en la sentencia T-762 de 2015.
Una vez los proyectos de inversión fueron revisados, se enviaron a través del sistema SUIFP al Departamento Nacional de Planeación, para su revisión y aprobación (De acuerdo al ciclo de roles, explicados en la parte inicial del documento). 
A continuación se relacionan los tiempos de duración del trámite, asociados al proyecto de inversión “Fortalecimiento de la infraestructura física en los ERON a cargo del INPEC”: Este proyecto fue enviado por la USPEC el 28 de junio de 2016 y fue devuelto por el Ministerio de Justicia el 30 de junio, a su vez la USPEC envió una nueva versión el 1 de julio y el Ministerio de Justicia tuvo que devolver el proyecto el 5 de julio, finalmente el proyecto fue remitido por la USPEC el 27 de julio. Actualmente, esta Cartera está a la espera de que USPEC remita nuevamente el proyecto con las correcciones formuladas para rendir el concepto favorable y poder remitirlo a DNP.
</v>
          </cell>
          <cell r="E142" t="str">
            <v>No aplica para el periodo</v>
          </cell>
          <cell r="F142" t="str">
            <v>No aplica para el periodo</v>
          </cell>
          <cell r="G142" t="str">
            <v>No aplica para el periodo</v>
          </cell>
        </row>
        <row r="143">
          <cell r="B143">
            <v>1</v>
          </cell>
          <cell r="D143" t="str">
            <v xml:space="preserve">Para la vigencia 2016 la USPEC está ejecutando el proyecto de inversión denominado “MANTENIMIENTO, MEJORAMIENTO Y CONSERVACIÓN DE LA INFRAESTRUCTURA FÍSICA DEL SISTEMA PENITENCIARIO Y CARCELARIO NACIONAL”, el cual contó con una apropiación inicial de $84.500.000.000, y mediante el cual se atiende todo relacionado a mantenimiento preventivo y correctivo de la infraestructura penitenciaria y carcelaria, así como la operación de las plantas de tratamiento de agua residual y potable, aplicando mantenimiento preventivo y correctivo. 
Este proyecto, termina su ejecución en la vigencia 2016, pues el Departamento Nacional de Planeación sugirió formular un nuevo proyecto para la vigencia 2017, con el fin de dar cumplimiento a  los nuevos parámetros metodológicos establecidos por esa entidad.
Así las cosas, para el 2017 se formuló el proyecto denominado “FORTALECIMIENTO DE LA INFRAESTRUCTURA FÍSICA EN LOS ERON A CARGO DEL INPEC”, a través del cual se tiene previsto atender el mantenimiento preventivo y correctivo de la infraestructura de los establecimientos penitenciarios y carcelarios, así como la operación de las plantas de tratamiento de agua residual y potable.
En el mes de Junio,  la USPEC tomó la decisión de tramitar vigencias futuras para el proyecto de “MANTENIMIENTO, MEJORAMIENTO Y CONSERVACIÓN DE LA INFRAESTRUCTURA FÍSICA DEL SISTEMA PENITENCIARIO Y CARCELARIO NACIONAL” (proyecto que ya estaba en ejecución). Sin embargo, teniendo en cuenta (i) las restricciones técnicas del Sistema Unificado de Inversión y Finanzas Publicas (SUIFP), según las cuales, un trámite de vigencias futuras únicamente pueden ser utilizadas para el proyecto de inversión para el que fueron solicitadas y (ii) que el proyecto de mantenimiento culminaba al terminar el año 2016 (sin tiempo suficiente para su ejecución), se estableció que las vigencias futuras mencionadas deberían tramitarse al proyecto “FORTALECIMIENTO DE LA INFRAESTRUCTURA FÍSICA EN LOS ERON A CARGO DEL INPEC”. Por esta razón, fue necesario primero adelantar un trámite de traslado presupuestal, entre los proyectos de inversión “MANTENIMIENTO, MEJORAMIENTO Y CONSERVACION DE LA INFRAESTRUCTURA FISICA DEL SISTEMA PENITENCIARIO Y CARCELARIO NACIONAL” (cuya vigencia se estaba agotando) y “FORTALECIMIENTO DE LA INFRAESTRUCTURA FÍSICA EN LOS ERON A CARGO DEL INPEC” (recientemente formulado para la vigencia 2017).
Con el fin de dar mayor claridad frente a las gestiones realizadas por parte del Ministerio de Justicia frente al trámite de traslado presupuestal, se debe considerar que el proceso de revisión del proyecto de inversión en el Sistema Unificado de Inversión y Finanzas Públicas (SUIFP) del Departamento Nacional de Planeación,  que se realiza entre la USPEC y el Ministerio de Justicia, funciona de la siguiente manera: Primero un Control de formulación técnico (que realiza la USPEC), segundo un control del Jefe de Planeación de la entidad (que realiza la USPEC), un tercer Control de Viabilidad Técnico (que está a cargo del Ministerio de Justicia), como cuarto la revisión por parte de la cabeza de Sector (que está a cargo del Jefe de Planeación del Ministerio de Justicia) y un quinto Control posterior de Viabilidad Técnico (a cargo del Departamento Nacional de Planeación).
1. Proyecto: “MANTENIMIENTO, MEJORAMIENTO Y CONSERVACION DE LA INFRAESTRUCTURA FISICA DEL SISTEMA PENITENCIARIO Y CARCELARIO NACIONAL”
El trámite a realizarse del proyecto, es un traslado presupuestal para la vigencia 2016, entre los proyectos de “MANTENIMIENTO, MEJORAMIENTO Y CONSERVACION DE LA INFRAESTRUCTURA FISICA DEL SISTEMA PENITENCIARIO Y CARCELARIO NACIONAL”, del cual se retiraron $72.696 millones, para pasarlos al proyecto “FORTALECIMIENTO DE LA INFRAESTRUCTURA FÍSICA EN LOS ERON A CARGO DEL INPEC”.
El Ministerio de Justicia y del Derecho realizó la revisión correspondiente al proyecto de inversión, en lo concerniente a los módulos del BPIN del sistema SUIFP, esto quiere decir que se revisaron respecto a datos básicos, cadena de valor, regionalización, indicadores, beneficiarios, esquema financiero y documentos adjuntos (documento soporte, presupuesto detallado, cronograma de actividades). 
De acuerdo al traslado realizado, la apropiación del primer proyecto “MANTENIMIENTO, MEJORAMIENTO Y CONSERVACION DE LA INFRAESTRUCTURA FISICA DEL SISTEMA PENITENCIARIO Y CARCELARIO NACIONAL” para la vigencia 2016, quedó en $11.803 millones, con los cuales se tiene previsto, de acuerdo a lo informado por la Unidad de Servicios Penitenciarios y Carcelarios, en documento adjunto al SUIFP, lo siguiente: 
“Los recursos se destinan en su mayoría para realizar algunas adiciones presupuestales a contratos del 2015, pago de vigencias expiradas, contratación del personal de apoyo y unos pocos contratos nuevos.  El cumplimiento de la Sentencia T- 762 de la Corte Constitucional se realizará por intermedio del proyecto de “Fortalecimiento de la Infraestructura Física en los ERON a Cargo del INPEC” que es a través del cual se solicitará autorización de cupo para comprometer vigencias futuras ordinarias dentro del rubro de inversión para las vigencias 2017 y 2018”.
2. Proyecto: “FORTALECIMIENTO DE LA INFRAESTRUCTURA FÍSICA EN LOS ERON A CARGO DEL INPEC”
Con respecto al proyecto: “FORTALECIMIENTO DE LA INFRAESTRUCTURA FÍSICA EN LOS ERON A CARGO DEL INPEC”, al que se le adicionaron $72.696 millones de pesos para el 2016 (recursos que venían provenientes del otro proyecto de inversión antes descrito) el Ministerio de Justicia realizó la revisión correspondiente al proyecto de inversión, de nuevo en lo concerniente a los módulos del BPIN del sistema SUIFP, es decir con respecto a datos básicos, cadena de valor, regionalización, indicadores, beneficiarios, esquema financiero y documentos adjuntos (documento soporte, presupuesto detallado, cronograma de actividades), observando que la Unidad de Servicios Penitenciarios y Carcelarios, tiene previsto realizar entre otras adecuaciones:
“Visitas a  los 16 establecimientos señalados en la Sentencia T-762, para efectos de priorizar las acciones a realizar de acuerdo a las condiciones y limitaciones físicas de cada establecimiento y cumplir con lo establecido en la sentencia".
El Ministerio de Justicia consideró las siguientes observaciones, dando concepto favorable al trámite presupuestal, pues considera que el diagnóstico a realizarse de los 16 establecimientos, se constituye en un primer insumo para generar las acciones necesarias  de manera planeada y con información real, con el fin de atender las necesidades de los ERON priorizados en la sentencia T- 762 de 2015.
Frente al requerimiento de traslado presupuestal se realizará el respectivo control técnico de viabilidad (favorable). Sin embargo, si bien se emitirá concepto favorable del trámite de las vigencias futuras, la USPEC se comprometió que en entre enero y febrero de 2017 presentará el plan de trabajo para la ejecución de obras 2016, 2017 y 2018, en el cual se determinen las metas a corto, mediano y largo plazo, mediante el establecimiento de hitos de ejecución que permitan realizar un seguimiento efectivo en la ejecución presupuestal. Es importante que en este plan de trabajo se evidencien claramente las acciones que dan cumplimiento directo a lo establecido en la sentencia T-762 de 2015.
Una vez los proyectos de inversión fueron revisados, se enviaron a través del sistema SUIFP al Departamento Nacional de Planeación, para su revisión y aprobación (De acuerdo al ciclo de roles, explicados en la parte inicial del documento). 
A continuación se relacionan los tiempos de duración del trámite, asociados al proyecto de inversión “Fortalecimiento de la infraestructura física en los ERON a cargo del INPEC”: Este proyecto fue enviado por la USPEC el 28 de junio de 2016 y fue devuelto por el Ministerio de Justicia el 30 de junio, a su vez la USPEC envió una nueva versión el 1 de julio y el Ministerio de Justicia tuvo que devolver el proyecto el 5 de julio, finalmente el proyecto fue remitido por la USPEC el 27 de julio. Actualmente, esta Cartera está a la espera de que USPEC remita nuevamente el proyecto con las correcciones formuladas para rendir el concepto favorable y poder remitirlo a DNP.
</v>
          </cell>
          <cell r="E143" t="str">
            <v>No aplica para el periodo</v>
          </cell>
          <cell r="F143" t="str">
            <v>No aplica para el periodo</v>
          </cell>
          <cell r="G143" t="str">
            <v>No aplica para el periodo</v>
          </cell>
        </row>
        <row r="144">
          <cell r="D144" t="str">
            <v xml:space="preserve">Para la vigencia 2016 la USPEC está ejecutando el proyecto de inversión denominado “MANTENIMIENTO, MEJORAMIENTO Y CONSERVACIÓN DE LA INFRAESTRUCTURA FÍSICA DEL SISTEMA PENITENCIARIO Y CARCELARIO NACIONAL”, el cual contó con una apropiación inicial de $84.500.000.000, y mediante el cual se atiende todo relacionado a mantenimiento preventivo y correctivo de la infraestructura penitenciaria y carcelaria, así como la operación de las plantas de tratamiento de agua residual y potable, aplicando mantenimiento preventivo y correctivo. 
Este proyecto, termina su ejecución en la vigencia 2016, pues el Departamento Nacional de Planeación sugirió formular un nuevo proyecto para la vigencia 2017, con el fin de dar cumplimiento a  los nuevos parámetros metodológicos establecidos por esa entidad.
Así las cosas, para el 2017 se formuló el proyecto denominado “FORTALECIMIENTO DE LA INFRAESTRUCTURA FÍSICA EN LOS ERON A CARGO DEL INPEC”, a través del cual se tiene previsto atender el mantenimiento preventivo y correctivo de la infraestructura de los establecimientos penitenciarios y carcelarios, así como la operación de las plantas de tratamiento de agua residual y potable.
En el mes de Junio,  la USPEC tomó la decisión de tramitar vigencias futuras para el proyecto de “MANTENIMIENTO, MEJORAMIENTO Y CONSERVACIÓN DE LA INFRAESTRUCTURA FÍSICA DEL SISTEMA PENITENCIARIO Y CARCELARIO NACIONAL” (proyecto que ya estaba en ejecución). Sin embargo, teniendo en cuenta (i) las restricciones técnicas del Sistema Unificado de Inversión y Finanzas Publicas (SUIFP), según las cuales, un trámite de vigencias futuras únicamente pueden ser utilizadas para el proyecto de inversión para el que fueron solicitadas y (ii) que el proyecto de mantenimiento culminaba al terminar el año 2016 (sin tiempo suficiente para su ejecución), se estableció que las vigencias futuras mencionadas deberían tramitarse al proyecto “FORTALECIMIENTO DE LA INFRAESTRUCTURA FÍSICA EN LOS ERON A CARGO DEL INPEC”. Por esta razón, fue necesario primero adelantar un trámite de traslado presupuestal, entre los proyectos de inversión “MANTENIMIENTO, MEJORAMIENTO Y CONSERVACION DE LA INFRAESTRUCTURA FISICA DEL SISTEMA PENITENCIARIO Y CARCELARIO NACIONAL” (cuya vigencia se estaba agotando) y “FORTALECIMIENTO DE LA INFRAESTRUCTURA FÍSICA EN LOS ERON A CARGO DEL INPEC” (recientemente formulado para la vigencia 2017).
Con el fin de dar mayor claridad frente a las gestiones realizadas por parte del Ministerio de Justicia frente al trámite de traslado presupuestal, se debe considerar que el proceso de revisión del proyecto de inversión en el Sistema Unificado de Inversión y Finanzas Públicas (SUIFP) del Departamento Nacional de Planeación,  que se realiza entre la USPEC y el Ministerio de Justicia, funciona de la siguiente manera: Primero un Control de formulación técnico (que realiza la USPEC), segundo un control del Jefe de Planeación de la entidad (que realiza la USPEC), un tercer Control de Viabilidad Técnico (que está a cargo del Ministerio de Justicia), como cuarto la revisión por parte de la cabeza de Sector (que está a cargo del Jefe de Planeación del Ministerio de Justicia) y un quinto Control posterior de Viabilidad Técnico (a cargo del Departamento Nacional de Planeación).
1. Proyecto: “MANTENIMIENTO, MEJORAMIENTO Y CONSERVACION DE LA INFRAESTRUCTURA FISICA DEL SISTEMA PENITENCIARIO Y CARCELARIO NACIONAL”
El trámite a realizarse del proyecto, es un traslado presupuestal para la vigencia 2016, entre los proyectos de “MANTENIMIENTO, MEJORAMIENTO Y CONSERVACION DE LA INFRAESTRUCTURA FISICA DEL SISTEMA PENITENCIARIO Y CARCELARIO NACIONAL”, del cual se retiraron $72.696 millones, para pasarlos al proyecto “FORTALECIMIENTO DE LA INFRAESTRUCTURA FÍSICA EN LOS ERON A CARGO DEL INPEC”.
El Ministerio de Justicia y del Derecho realizó la revisión correspondiente al proyecto de inversión, en lo concerniente a los módulos del BPIN del sistema SUIFP, esto quiere decir que se revisaron respecto a datos básicos, cadena de valor, regionalización, indicadores, beneficiarios, esquema financiero y documentos adjuntos (documento soporte, presupuesto detallado, cronograma de actividades). 
De acuerdo al traslado realizado, la apropiación del primer proyecto “MANTENIMIENTO, MEJORAMIENTO Y CONSERVACION DE LA INFRAESTRUCTURA FISICA DEL SISTEMA PENITENCIARIO Y CARCELARIO NACIONAL” para la vigencia 2016, quedó en $11.803 millones, con los cuales se tiene previsto, de acuerdo a lo informado por la Unidad de Servicios Penitenciarios y Carcelarios, en documento adjunto al SUIFP, lo siguiente: 
“Los recursos se destinan en su mayoría para realizar algunas adiciones presupuestales a contratos del 2015, pago de vigencias expiradas, contratación del personal de apoyo y unos pocos contratos nuevos.  El cumplimiento de la Sentencia T- 762 de la Corte Constitucional se realizará por intermedio del proyecto de “Fortalecimiento de la Infraestructura Física en los ERON a Cargo del INPEC” que es a través del cual se solicitará autorización de cupo para comprometer vigencias futuras ordinarias dentro del rubro de inversión para las vigencias 2017 y 2018”.
2. Proyecto: “FORTALECIMIENTO DE LA INFRAESTRUCTURA FÍSICA EN LOS ERON A CARGO DEL INPEC”
Con respecto al proyecto: “FORTALECIMIENTO DE LA INFRAESTRUCTURA FÍSICA EN LOS ERON A CARGO DEL INPEC”, al que se le adicionaron $72.696 millones de pesos para el 2016 (recursos que venían provenientes del otro proyecto de inversión antes descrito) el Ministerio de Justicia realizó la revisión correspondiente al proyecto de inversión, de nuevo en lo concerniente a los módulos del BPIN del sistema SUIFP, es decir con respecto a datos básicos, cadena de valor, regionalización, indicadores, beneficiarios, esquema financiero y documentos adjuntos (documento soporte, presupuesto detallado, cronograma de actividades), observando que la Unidad de Servicios Penitenciarios y Carcelarios, tiene previsto realizar entre otras adecuaciones:
“Visitas a  los 16 establecimientos señalados en la Sentencia T-762, para efectos de priorizar las acciones a realizar de acuerdo a las condiciones y limitaciones físicas de cada establecimiento y cumplir con lo establecido en la sentencia".
El Ministerio de Justicia consideró las siguientes observaciones, dando concepto favorable al trámite presupuestal, pues considera que el diagnóstico a realizarse de los 16 establecimientos, se constituye en un primer insumo para generar las acciones necesarias  de manera planeada y con información real, con el fin de atender las necesidades de los ERON priorizados en la sentencia T- 762 de 2015.
Frente al requerimiento de traslado presupuestal se realizará el respectivo control técnico de viabilidad (favorable). Sin embargo, si bien se emitirá concepto favorable del trámite de las vigencias futuras, la USPEC se comprometió que en entre enero y febrero de 2017 presentará el plan de trabajo para la ejecución de obras 2016, 2017 y 2018, en el cual se determinen las metas a corto, mediano y largo plazo, mediante el establecimiento de hitos de ejecución que permitan realizar un seguimiento efectivo en la ejecución presupuestal. Es importante que en este plan de trabajo se evidencien claramente las acciones que dan cumplimiento directo a lo establecido en la sentencia T-762 de 2015.
Una vez los proyectos de inversión fueron revisados, se enviaron a través del sistema SUIFP al Departamento Nacional de Planeación, para su revisión y aprobación (De acuerdo al ciclo de roles, explicados en la parte inicial del documento). 
A continuación se relacionan los tiempos de duración del trámite, asociados al proyecto de inversión “Fortalecimiento de la infraestructura física en los ERON a cargo del INPEC”: Este proyecto fue enviado por la USPEC el 28 de junio de 2016 y fue devuelto por el Ministerio de Justicia el 30 de junio, a su vez la USPEC envió una nueva versión el 1 de julio y el Ministerio de Justicia tuvo que devolver el proyecto el 5 de julio, finalmente el proyecto fue remitido por la USPEC el 27 de julio. Actualmente, esta Cartera está a la espera de que USPEC remita nuevamente el proyecto con las correcciones formuladas para rendir el concepto favorable y poder remitirlo a DNP.
</v>
          </cell>
          <cell r="E144" t="str">
            <v>No aplica para el periodo</v>
          </cell>
          <cell r="F144" t="str">
            <v>No aplica para el periodo</v>
          </cell>
          <cell r="G144" t="str">
            <v>No aplica para el periodo</v>
          </cell>
        </row>
      </sheetData>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órdenes"/>
      <sheetName val="Resumen órdenes PA"/>
      <sheetName val="Plan de acción consolidado"/>
    </sheetNames>
    <sheetDataSet>
      <sheetData sheetId="0"/>
      <sheetData sheetId="1"/>
      <sheetData sheetId="2">
        <row r="2">
          <cell r="C2" t="str">
            <v>PR-OG-VIGÉSIMO SEGUNDO 3</v>
          </cell>
          <cell r="D2" t="str">
            <v>Dar aplicación al estándar constitucional mínimo de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v>
          </cell>
          <cell r="E2" t="str">
            <v>Emplear la iniciativa legislativa en materia de política criminal ajustada al estándar mínimo constitucional</v>
          </cell>
          <cell r="F2" t="str">
            <v xml:space="preserve">Proyectos de ley o actos legislativos acordes con el estándar mínimo constitucional </v>
          </cell>
          <cell r="G2" t="str">
            <v xml:space="preserve">Gestión de los proyectos de ley y actos legislativos cumpliendo el estándar mínimo constitucional/
Gestión de los proyectos de ley y actos legislativos para que cumplan el estándar mínimo constitucional </v>
          </cell>
          <cell r="H2">
            <v>42468</v>
          </cell>
          <cell r="I2" t="str">
            <v>Permanente</v>
          </cell>
          <cell r="J2" t="str">
            <v>MinJusticia - Marcela Abadía
Directora de Política Criminal y Penitenciaria</v>
          </cell>
          <cell r="K2">
            <v>0</v>
          </cell>
          <cell r="L2" t="str">
            <v/>
          </cell>
          <cell r="M2">
            <v>1</v>
          </cell>
          <cell r="N2">
            <v>1</v>
          </cell>
        </row>
        <row r="3">
          <cell r="C3" t="str">
            <v>PR-OG-VIGÉSIMO SEGUNDO 4</v>
          </cell>
          <cell r="D3" t="str">
            <v>Objetar los proyectos de ley o actos legislativos que no superen el referido estándar constitucional mínimo de una política criminal respetuosa de los derechos humanos.</v>
          </cell>
          <cell r="E3" t="str">
            <v>La Secretaría Jurídica no sólo objetará los proyectos de ley o actos legislativos que no superen el  estándar constitucional que debe cumplir una política criminal respetuosa de los derechos humanos, sino  que además, advertirá dicha situación en el marco de  las responsabilidades atribuidas  por las Directivas Presidenciales 5 de 2010 y 26 de 2011</v>
          </cell>
          <cell r="F3" t="str">
            <v>Objeciones y conceptos</v>
          </cell>
          <cell r="G3" t="str">
            <v>Proyectos de Ley revisados, y aprobados u objetados /Proyectos de Ley presentados para revisión.</v>
          </cell>
          <cell r="H3">
            <v>42468</v>
          </cell>
          <cell r="I3" t="str">
            <v>Permanente</v>
          </cell>
          <cell r="J3" t="str">
            <v>Secretaría Jurídica - Cristina Pardo S.</v>
          </cell>
          <cell r="K3">
            <v>0</v>
          </cell>
          <cell r="L3" t="str">
            <v/>
          </cell>
          <cell r="M3">
            <v>1</v>
          </cell>
          <cell r="N3">
            <v>2</v>
          </cell>
        </row>
        <row r="4">
          <cell r="C4" t="str">
            <v>PR-OG-VIGÉSIMO SEGUNDO 6</v>
          </cell>
          <cell r="D4" t="str">
            <v>Difundir entre las autoridades concernidas en todas las fases de la política criminal el estándar constitucional mínimo que debe cumplir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v>
          </cell>
          <cell r="E4" t="str">
            <v>Preparar una cartilla de la política criminal que contenga el estándar constitucional mínimo que debe cumplir una política criminal con enfoque en DDHH.</v>
          </cell>
          <cell r="F4" t="str">
            <v>1. Cartilla de la política criminal con enfoque en derechos humanos.</v>
          </cell>
          <cell r="G4">
            <v>0</v>
          </cell>
          <cell r="H4">
            <v>42468</v>
          </cell>
          <cell r="I4">
            <v>42573</v>
          </cell>
          <cell r="J4" t="str">
            <v>Consejería Presidencial para los Derechos Humanos - Marcela Vega</v>
          </cell>
          <cell r="K4">
            <v>0</v>
          </cell>
          <cell r="L4" t="str">
            <v/>
          </cell>
          <cell r="M4">
            <v>1</v>
          </cell>
          <cell r="N4">
            <v>3</v>
          </cell>
        </row>
        <row r="5">
          <cell r="C5" t="str">
            <v>PR-OG-VIGÉSIMO SEGUNDO 6</v>
          </cell>
          <cell r="D5" t="str">
            <v>Difundir entre las autoridades concernidas en todas las fases de la política criminal el estándar constitucional mínimo que debe cumplir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v>
          </cell>
          <cell r="E5" t="str">
            <v>Llevar a cabo la divulgación y difusión de los contenidos del estándar consitucional que debe cumplir la política criminal respetuosa de los DDHH.</v>
          </cell>
          <cell r="F5" t="str">
            <v>2. Campaña de difusión en medios digitales del estándar constitucional.</v>
          </cell>
          <cell r="G5" t="str">
            <v>Actividades de difusión realizadas / Actividades de difusión programadas</v>
          </cell>
          <cell r="H5">
            <v>42576</v>
          </cell>
          <cell r="I5" t="str">
            <v>Permanente</v>
          </cell>
          <cell r="J5" t="str">
            <v>Consejería Presidencial para los Derechos Humanos - Marcela Vega</v>
          </cell>
          <cell r="K5">
            <v>0</v>
          </cell>
          <cell r="L5" t="str">
            <v/>
          </cell>
          <cell r="M5">
            <v>1</v>
          </cell>
          <cell r="N5">
            <v>3</v>
          </cell>
        </row>
        <row r="6">
          <cell r="C6" t="str">
            <v>PR-OG-VIGÉSIMO SEGUNDO 6</v>
          </cell>
          <cell r="D6" t="str">
            <v>Difundir entre las autoridades concernidas en todas las fases de la política criminal el estándar constitucional mínimo que debe cumplir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v>
          </cell>
          <cell r="E6" t="str">
            <v xml:space="preserve">Llevar a cabo talleres con las autoridades concernidas en la materia para la difusión del estándar constitucional mínimo que debe cumplir una política criminal respetuosa de los DDHH. </v>
          </cell>
          <cell r="F6" t="str">
            <v>3. Documento que compila el trabajo de socialización realizado en los talleres interinstitucionales para la difusión del estándar constitucional.</v>
          </cell>
          <cell r="G6">
            <v>0</v>
          </cell>
          <cell r="H6">
            <v>42644</v>
          </cell>
          <cell r="I6">
            <v>42735</v>
          </cell>
          <cell r="J6" t="str">
            <v>Consejería Presidencial para los Derechos Humanos - Marcela Vega</v>
          </cell>
          <cell r="K6">
            <v>0</v>
          </cell>
          <cell r="L6" t="str">
            <v/>
          </cell>
          <cell r="M6">
            <v>1</v>
          </cell>
          <cell r="N6">
            <v>3</v>
          </cell>
        </row>
        <row r="7">
          <cell r="C7" t="str">
            <v>PR-OG-VIGÉSIMO SEGUNDO 7</v>
          </cell>
          <cell r="D7" t="str">
            <v>Dar  viabilidad financiera e institucional al Consejo Superior de Política Criminal y a sus instancias técnicas y Diseñar un plan concreto y un cronograma de acción</v>
          </cell>
          <cell r="E7" t="str">
            <v>Coordinar una discusión en el marco del Comité Técnico del Consejo Superior de Política Criminal en torno al fortalecimiento institucional y financiero del mismo</v>
          </cell>
          <cell r="F7" t="str">
            <v xml:space="preserve">
Propuesta de proyecto de ley de fortalecimiento del Consejo Superior de Política Criminal.</v>
          </cell>
          <cell r="G7">
            <v>0</v>
          </cell>
          <cell r="H7">
            <v>42468</v>
          </cell>
          <cell r="I7">
            <v>42713</v>
          </cell>
          <cell r="J7" t="str">
            <v>MinJusticia - Nadia Lizarazo - Dirección Política Criminal y Penitenciaria</v>
          </cell>
          <cell r="K7">
            <v>180</v>
          </cell>
          <cell r="L7">
            <v>42713</v>
          </cell>
          <cell r="M7">
            <v>1</v>
          </cell>
          <cell r="N7">
            <v>4</v>
          </cell>
        </row>
        <row r="8">
          <cell r="C8" t="str">
            <v>PR-OG-VIGÉSIMO SEGUNDO 7</v>
          </cell>
          <cell r="D8" t="str">
            <v>Dar  viabilidad financiera e institucional al Consejo Superior de Política Criminal y a sus instancias técnicas y Diseñar un plan concreto y un cronograma de acción</v>
          </cell>
          <cell r="E8" t="str">
            <v>Coordinar una discusión en el marco del Comité Técnico del Consejo Superior de Política Criminal en torno al fortalecimiento institucional y financiero del mismo</v>
          </cell>
          <cell r="F8" t="str">
            <v>Plan Nacional de Política Criminal.</v>
          </cell>
          <cell r="G8">
            <v>0</v>
          </cell>
          <cell r="H8">
            <v>42468</v>
          </cell>
          <cell r="I8">
            <v>42713</v>
          </cell>
          <cell r="J8" t="str">
            <v>MinJusticia - Nadia Lizarazo - Dirección Política Criminal y Penitenciaria</v>
          </cell>
          <cell r="K8">
            <v>180</v>
          </cell>
          <cell r="L8">
            <v>42713</v>
          </cell>
          <cell r="M8">
            <v>1</v>
          </cell>
          <cell r="N8">
            <v>4</v>
          </cell>
        </row>
        <row r="9">
          <cell r="C9" t="str">
            <v>PR-OG-VIGÉSIMO SEGUNDO 7</v>
          </cell>
          <cell r="D9" t="str">
            <v>Dar  viabilidad financiera e institucional al Consejo Superior de Política Criminal y a sus instancias técnicas y Diseñar un plan concreto y un cronograma de acción</v>
          </cell>
          <cell r="E9" t="str">
            <v>Coordinar una discusión en el marco del Comité Técnico del Consejo Superior de Política Criminal en torno al fortalecimiento institucional y financiero del mismo</v>
          </cell>
          <cell r="F9" t="str">
            <v>Plan de acción del Plan Nacional de Política Criminal.</v>
          </cell>
          <cell r="G9">
            <v>0</v>
          </cell>
          <cell r="H9">
            <v>42468</v>
          </cell>
          <cell r="I9">
            <v>42713</v>
          </cell>
          <cell r="J9" t="str">
            <v>MinJusticia - Nadia Lizarazo - Dirección Política Criminal y Penitenciaria</v>
          </cell>
          <cell r="K9">
            <v>180</v>
          </cell>
          <cell r="L9">
            <v>42713</v>
          </cell>
          <cell r="M9">
            <v>1</v>
          </cell>
          <cell r="N9">
            <v>4</v>
          </cell>
        </row>
        <row r="10">
          <cell r="C10" t="str">
            <v>PR-OG-VIGÉSIMO SEGUNDO 8</v>
          </cell>
          <cell r="D10" t="str">
            <v>Promover la creación, implementación y/o ejecución de un sistema amplio de penas y medidas de aseguramiento alternativas a la privación de la libertad. (Orden compartida con el Congreso, la Fiscalía y la Presidencia)</v>
          </cell>
          <cell r="E10" t="str">
            <v>De conformidad con el Decreto 1649 de 2014, no es competencia de la Presidencia de la República. En el marco de sus competencias, la Presidencia de la República contribuirá con la gestión del Ministerio de Justicia y del Derecho, que trabaja en la modificación de la Ley 1709 de 2014, el Código Penitenciario y Carcelario, el Código Penal, Código de Procedimiento Penal y otras disposiciones con la que se pretende, entre otros asusntos, promover un sistema amplio de alternativas al encarcelamiento,  facilitando el acceso de la PPL a los subrogados penales.</v>
          </cell>
          <cell r="F10" t="str">
            <v>Proyecto de ley que Modifica la Ley 1709 de 2014</v>
          </cell>
          <cell r="G10" t="str">
            <v>Actividades de seguimiento a la radicación y expedición de la Ley modificatoria de la Ley 1709/2014 realizadas/ Actividades de seguimiento a la radicación y expedición de la Ley modificatoria de la Ley 1709/2014requeridas</v>
          </cell>
          <cell r="H10">
            <v>42468</v>
          </cell>
          <cell r="I10" t="str">
            <v>Permanente</v>
          </cell>
          <cell r="J10" t="str">
            <v>Secretaría Jurídica</v>
          </cell>
          <cell r="K10">
            <v>0</v>
          </cell>
          <cell r="L10" t="str">
            <v/>
          </cell>
          <cell r="M10">
            <v>1</v>
          </cell>
          <cell r="N10">
            <v>5</v>
          </cell>
        </row>
        <row r="11">
          <cell r="C11" t="str">
            <v>PR-OG-VIGÉSIMO SEGUNDO 9</v>
          </cell>
          <cell r="D11" t="str">
            <v>Estructurar una política pública de concientización ciudadana, con vocación de permanencia, sobre los fines del derecho penal y de la pena privativa de la libertad, orientado al reconocimiento de alternativas sancionatorias, a la sensibilización sobre la importancia del derecho a la libertad y al reconocimiento de las limitaciones de la prisión para la resocialización, en las condiciones actuales de desconocimiento de derechos de los reclusos</v>
          </cell>
          <cell r="E11" t="str">
            <v xml:space="preserve">Diseñar una estrategia de comunicaciones  enfocada en la concientización ciudadana </v>
          </cell>
          <cell r="F11" t="str">
            <v>Estrategia de Comunicaciones</v>
          </cell>
          <cell r="G11">
            <v>0</v>
          </cell>
          <cell r="H11">
            <v>42468</v>
          </cell>
          <cell r="I11">
            <v>42683</v>
          </cell>
          <cell r="J11" t="str">
            <v>MinJusticia Oficina de Comunicaciones</v>
          </cell>
          <cell r="K11">
            <v>180</v>
          </cell>
          <cell r="L11">
            <v>42713</v>
          </cell>
          <cell r="M11">
            <v>1</v>
          </cell>
          <cell r="N11">
            <v>6</v>
          </cell>
        </row>
        <row r="12">
          <cell r="C12" t="str">
            <v>PR-OG-VIGÉSIMO SEGUNDO 9</v>
          </cell>
          <cell r="D12" t="str">
            <v>Estructurar una política pública de concientización ciudadana, con vocación de permanencia, sobre los fines del derecho penal y de la pena privativa de la libertad, orientado al reconocimiento de alternativas sancionatorias, a la sensibilización sobre la importancia del derecho a la libertad y al reconocimiento de las limitaciones de la prisión para la resocialización, en las condiciones actuales de desconocimiento de derechos de los reclusos</v>
          </cell>
          <cell r="E12" t="str">
            <v xml:space="preserve">Empezar a implementar la estrategia de comunicaciones  enfocada en la concientización ciudadana </v>
          </cell>
          <cell r="F12" t="str">
            <v>Balance del primer avance de implementación de la estrategia</v>
          </cell>
          <cell r="G12">
            <v>0</v>
          </cell>
          <cell r="H12">
            <v>42684</v>
          </cell>
          <cell r="I12">
            <v>42713</v>
          </cell>
          <cell r="J12" t="str">
            <v>MinJusticia Oficina de Comunicaciones</v>
          </cell>
          <cell r="K12">
            <v>180</v>
          </cell>
          <cell r="L12">
            <v>42713</v>
          </cell>
          <cell r="M12">
            <v>1</v>
          </cell>
          <cell r="N12">
            <v>6</v>
          </cell>
        </row>
        <row r="13">
          <cell r="C13" t="str">
            <v>PR-OG-VIGÉSIMO SEGUNDO 10</v>
          </cell>
          <cell r="D13" t="str">
            <v>Emprender las acciones para la creación de un sistema de información unificado, serio y confiable sobre Política Criminal</v>
          </cell>
          <cell r="E13" t="str">
            <v>Las acciones se adelantarán en el marco del Subcomité de Información  creado el 4 de mayo de 2016 con la circular CIR16-00000009 de Presidencia de la República</v>
          </cell>
          <cell r="F13" t="str">
            <v>Se establecen en el Plan de Acción establecido por el Subcomité de Información</v>
          </cell>
          <cell r="G13">
            <v>0</v>
          </cell>
          <cell r="H13">
            <v>42494</v>
          </cell>
          <cell r="I13">
            <v>42713</v>
          </cell>
          <cell r="J13" t="str">
            <v>MinJusticia - Luis Ospina -  Subdirección de Sistemas</v>
          </cell>
          <cell r="K13">
            <v>180</v>
          </cell>
          <cell r="L13">
            <v>42713</v>
          </cell>
          <cell r="M13">
            <v>1</v>
          </cell>
          <cell r="N13">
            <v>7</v>
          </cell>
        </row>
        <row r="14">
          <cell r="C14" t="str">
            <v>PR-OG-VIGÉSIMO SEGUNDO 11</v>
          </cell>
          <cell r="D14" t="str">
            <v>Revisar el sistema de tasación de las penas en la legislación actual, con el fin de identificar las incoherencias e inconsistencias del mismo, de acuerdo con el principio de proporcionalidad de la pena, y tomar los correctivos del caso. (Orden compartida entre Ministerio de Justicia y el Congreso)</v>
          </cell>
          <cell r="E14" t="str">
            <v xml:space="preserve">Revisión de la legislación en materia penal </v>
          </cell>
          <cell r="F14" t="str">
            <v>Documento que contiene la descripción del estado de la coherencia de las penas</v>
          </cell>
          <cell r="G14">
            <v>0</v>
          </cell>
          <cell r="H14">
            <v>42468</v>
          </cell>
          <cell r="I14">
            <v>42735</v>
          </cell>
          <cell r="J14" t="str">
            <v>MinJusticia - Ricardo Cita - Dirección de Política Criminal y Penitenciaria</v>
          </cell>
          <cell r="K14">
            <v>0</v>
          </cell>
          <cell r="L14" t="str">
            <v/>
          </cell>
          <cell r="M14">
            <v>1</v>
          </cell>
          <cell r="N14">
            <v>8</v>
          </cell>
        </row>
        <row r="15">
          <cell r="C15" t="str">
            <v>PR-OG-VIGÉSIMO SEGUNDO 11</v>
          </cell>
          <cell r="D15" t="str">
            <v>Revisar el sistema de tasación de las penas en la legislación actual, con el fin de identificar las incoherencias e inconsistencias del mismo, de acuerdo con el principio de proporcionalidad de la pena, y tomar los correctivos del caso. (Orden compartida entre Ministerio de Justicia y el Congreso)</v>
          </cell>
          <cell r="E15" t="str">
            <v>Definición de proyecto(s) de ley de reajuste de proporcionalidad de las penas (sujeto a aprobación del punto anterior)</v>
          </cell>
          <cell r="F15" t="str">
            <v>Propuesta de proyecto de ley</v>
          </cell>
          <cell r="G15">
            <v>0</v>
          </cell>
          <cell r="H15">
            <v>42736</v>
          </cell>
          <cell r="I15">
            <v>43100</v>
          </cell>
          <cell r="J15" t="str">
            <v>MinJusticia - Ricardo Cita - Dirección de Política Criminal y Penitenciaria</v>
          </cell>
          <cell r="K15">
            <v>0</v>
          </cell>
          <cell r="L15" t="str">
            <v/>
          </cell>
          <cell r="M15">
            <v>1</v>
          </cell>
          <cell r="N15">
            <v>8</v>
          </cell>
        </row>
        <row r="16">
          <cell r="C16" t="str">
            <v>PR-OG-VIGÉSIMO SEGUNDO 12</v>
          </cell>
          <cell r="D16" t="str">
            <v>Crear de una instancia técnica de carácter permanente que consolide un Sistema de información sobre la Política Criminal, con la función de i) consolidar un Sistema de información sobre Poítica Criminal, serio y confiable, (ii) establecer los mecanismos de incorporación de la información por parte de las entidades con injerencia en la política criminal, (iii) diseñar los mecanismos de acceso a la información, y (iv) hacer una valoración de los resultados de dicho sistema de información con el fin de potenciar sus resultados y solucionar los problemas que pueda implicar su desarrollo.</v>
          </cell>
          <cell r="E16" t="str">
            <v xml:space="preserve">
Crear, desde el Consejo Superior de Política Criminal, el Comité de Información de Política Criminal, encargado de generar los acuerdos interinstitucionales necesarios para el desarrollo del Sistema de Información para la Política Criminal.
</v>
          </cell>
          <cell r="F16" t="str">
            <v xml:space="preserve">
Acuerdo del Consejo Superior de Política Criminal que crea el Comité de Información de Política Criminal y el Observatorio de Política Criminal.
</v>
          </cell>
          <cell r="G16">
            <v>0</v>
          </cell>
          <cell r="H16">
            <v>42468</v>
          </cell>
          <cell r="I16">
            <v>42713</v>
          </cell>
          <cell r="J16" t="str">
            <v>MinJusticia - Suzy Sierra - Oficina de Información en Justicia</v>
          </cell>
          <cell r="K16">
            <v>180</v>
          </cell>
          <cell r="L16">
            <v>42713</v>
          </cell>
          <cell r="M16">
            <v>1</v>
          </cell>
          <cell r="N16">
            <v>9</v>
          </cell>
        </row>
        <row r="17">
          <cell r="C17" t="str">
            <v>PR-OG-VIGÉSIMO SEGUNDO 12</v>
          </cell>
          <cell r="D17" t="str">
            <v>Crear de una instancia técnica de carácter permanente que consolide un Sistema de información sobre la Política Criminal, con la función de i) consolidar un Sistema de información sobre Poítica Criminal, serio y confiable, (ii) establecer los mecanismos de incorporación de la información por parte de las entidades con injerencia en la política criminal, (iii) diseñar los mecanismos de acceso a la información, y (iv) hacer una valoración de los resultados de dicho sistema de información con el fin de potenciar sus resultados y solucionar los problemas que pueda implicar su desarrollo.</v>
          </cell>
          <cell r="E17" t="str">
            <v xml:space="preserve">
Acoger desde el Consejo Superior de Política Criminal, el Observatorio de Política Criminal como herramienta técnica de apoyo para liderar el Comité de Información de Política Criminal.</v>
          </cell>
          <cell r="F17" t="str">
            <v>Acuerdo del Consejo Superior de Política Criminal que crea el Comité de Información de Política Criminal y el Obsrvatorio de Política Criminal.</v>
          </cell>
          <cell r="G17">
            <v>0</v>
          </cell>
          <cell r="H17">
            <v>42468</v>
          </cell>
          <cell r="I17">
            <v>42713</v>
          </cell>
          <cell r="J17" t="str">
            <v>MinJusticia - Suzy Sierra - Oficina de Información en Justicia</v>
          </cell>
          <cell r="K17">
            <v>180</v>
          </cell>
          <cell r="L17">
            <v>42713</v>
          </cell>
          <cell r="M17">
            <v>1</v>
          </cell>
          <cell r="N17">
            <v>9</v>
          </cell>
        </row>
        <row r="18">
          <cell r="C18" t="str">
            <v>PR-OG-VIGÉSIMO SEGUNDO 13</v>
          </cell>
          <cell r="D18"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18" t="str">
            <v>Revisión de la normatividad y documentación existente frente a los programas y actividades de resocializacion</v>
          </cell>
          <cell r="F18" t="str">
            <v xml:space="preserve">Relacion de la normatividad vigente respecto a programas y actividades de resocializacion </v>
          </cell>
          <cell r="H18">
            <v>42468</v>
          </cell>
          <cell r="I18">
            <v>42735</v>
          </cell>
          <cell r="J18" t="str">
            <v xml:space="preserve">Subdirección de Atención Psicosocial, Grupo de Tratamiento  Penitenciario,  
Y
Subdirección de Educación </v>
          </cell>
          <cell r="K18">
            <v>730</v>
          </cell>
          <cell r="L18">
            <v>43260</v>
          </cell>
          <cell r="M18">
            <v>7</v>
          </cell>
          <cell r="N18">
            <v>10</v>
          </cell>
        </row>
        <row r="19">
          <cell r="C19" t="str">
            <v>PR-OG-VIGÉSIMO SEGUNDO 13</v>
          </cell>
          <cell r="D19"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19" t="str">
            <v>Construir un formulario para aplicar a la PPL teniendo en cuenta la orientación del Ministerio de Justicia  y previo estudio de la viabilidad técnica de la inclusIón de las preguntas</v>
          </cell>
          <cell r="F19" t="str">
            <v>Formulario para PPL de aplicación en Centros Penitenciarios y Carcelarios</v>
          </cell>
          <cell r="G19">
            <v>0</v>
          </cell>
          <cell r="H19">
            <v>42491</v>
          </cell>
          <cell r="I19">
            <v>42613</v>
          </cell>
          <cell r="J19" t="str">
            <v>Eduardo Efrain Freire Delgado, 
Mauricio Perfetti, 
Claudia Jineth Alvarez Benitez- DANE</v>
          </cell>
          <cell r="K19">
            <v>730</v>
          </cell>
          <cell r="L19">
            <v>43260</v>
          </cell>
          <cell r="M19">
            <v>7</v>
          </cell>
          <cell r="N19">
            <v>10</v>
          </cell>
        </row>
        <row r="20">
          <cell r="C20" t="str">
            <v>PR-OG-VIGÉSIMO SEGUNDO 13</v>
          </cell>
          <cell r="D20"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20" t="str">
            <v>Elaborar un estudio técnico sobre la integración del marco de empresa y derechos humanos en materia penitenciaria y carcelaria, que sirva como insumo para el plan integral que debe coordinar el INPEC. (en concordancia con el Documento CONPES 3828/2015)</v>
          </cell>
          <cell r="F20" t="str">
            <v>Estudio técnico elaborado por el DNP, con recomendaciones específicas para el mejoramiento de procesos al interior del INPEC.</v>
          </cell>
          <cell r="G20">
            <v>0</v>
          </cell>
          <cell r="H20">
            <v>42522</v>
          </cell>
          <cell r="I20">
            <v>43100</v>
          </cell>
          <cell r="J20" t="str">
            <v>Guillermo Otálora</v>
          </cell>
          <cell r="K20">
            <v>730</v>
          </cell>
          <cell r="L20">
            <v>43260</v>
          </cell>
          <cell r="M20">
            <v>7</v>
          </cell>
          <cell r="N20">
            <v>10</v>
          </cell>
        </row>
        <row r="21">
          <cell r="C21" t="str">
            <v>PR-OG-VIGÉSIMO SEGUNDO 13</v>
          </cell>
          <cell r="D21"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21" t="str">
            <v>Realizar un Piloto en un Establecimiento pequeño o un patio de un Establecimiento Carcelario utilizando el Formulario adecuado para tal fin</v>
          </cell>
          <cell r="F21" t="str">
            <v>Resultados toma de información en el Piloto</v>
          </cell>
          <cell r="G21">
            <v>0</v>
          </cell>
          <cell r="H21">
            <v>42614</v>
          </cell>
          <cell r="I21">
            <v>42704</v>
          </cell>
          <cell r="J21" t="str">
            <v>Eduardo Efrain Freire Delgado, 
Mauricio Perfetti, 
Claudia Jineth Alvarez Benitez- DANE</v>
          </cell>
          <cell r="K21">
            <v>730</v>
          </cell>
          <cell r="L21">
            <v>43260</v>
          </cell>
          <cell r="M21">
            <v>7</v>
          </cell>
          <cell r="N21">
            <v>10</v>
          </cell>
        </row>
        <row r="22">
          <cell r="C22" t="str">
            <v>PR-OG-VIGÉSIMO SEGUNDO 13</v>
          </cell>
          <cell r="D22"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22" t="str">
            <v xml:space="preserve">Realizar Censo a PPL aplicando el formulario construido para tal fin, o en su defecto, dependiendo de la capacidad técnica, realizar encuesta a una muestra representataiva de la PPL aplicando el mismo formulariao </v>
          </cell>
          <cell r="F22" t="str">
            <v>Censo o encuesta  a población privada de la libertad con formulario particular a población privada de la libertad.</v>
          </cell>
          <cell r="G22">
            <v>0</v>
          </cell>
          <cell r="H22">
            <v>42736</v>
          </cell>
          <cell r="I22">
            <v>43100</v>
          </cell>
          <cell r="J22" t="str">
            <v>Eduardo Efrain Freire Delgado, 
Mauricio Perfetti, 
Claudia Jineth Alvarez Benitez- DANE</v>
          </cell>
          <cell r="K22">
            <v>730</v>
          </cell>
          <cell r="L22">
            <v>43260</v>
          </cell>
          <cell r="M22">
            <v>7</v>
          </cell>
          <cell r="N22">
            <v>10</v>
          </cell>
        </row>
        <row r="23">
          <cell r="C23" t="str">
            <v>PR-OG-VIGÉSIMO SEGUNDO 13</v>
          </cell>
          <cell r="D23"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23" t="str">
            <v>Llevar a cabo Mesas de trabajo internas con grupos interdisciplinarios (SENA , Secretarias de  Salud, MinEducacion, MinTrabajo, MinJusticia, DNP)</v>
          </cell>
          <cell r="F23" t="str">
            <v>Actas de reunion de Mesas de Trabajo con compromisos con grupos interdisciplinarios</v>
          </cell>
          <cell r="G23">
            <v>0</v>
          </cell>
          <cell r="H23">
            <v>42736</v>
          </cell>
          <cell r="I23">
            <v>43100</v>
          </cell>
          <cell r="J23" t="str">
            <v xml:space="preserve">Subdirección de Atención Psicosocial, Grupo de Tratamiento  Penitenciario,  
Y
Subdirección de Educación </v>
          </cell>
          <cell r="K23">
            <v>730</v>
          </cell>
          <cell r="L23">
            <v>43260</v>
          </cell>
          <cell r="M23">
            <v>7</v>
          </cell>
          <cell r="N23">
            <v>10</v>
          </cell>
        </row>
        <row r="24">
          <cell r="C24" t="str">
            <v>PR-OG-VIGÉSIMO SEGUNDO 13</v>
          </cell>
          <cell r="D24"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24" t="str">
            <v>Construir un mapa de ruta sobre el tratamiento resocializador y la concesión de beneficios administrativos. (sujeto a aprobación de recursos el proyecto de inversión 2017)</v>
          </cell>
          <cell r="F24" t="str">
            <v>Mapa de ruta para el análisis de las dificultades y el recorrido para la aplicación del tratamiento penitenciario.</v>
          </cell>
          <cell r="G24">
            <v>0</v>
          </cell>
          <cell r="H24">
            <v>42736</v>
          </cell>
          <cell r="I24">
            <v>43100</v>
          </cell>
          <cell r="J24" t="str">
            <v>MinJusticia - Marcela Abadía -
Directora de Política Criminal y Penitenciaria</v>
          </cell>
          <cell r="K24">
            <v>730</v>
          </cell>
          <cell r="L24">
            <v>43260</v>
          </cell>
          <cell r="M24">
            <v>7</v>
          </cell>
          <cell r="N24">
            <v>10</v>
          </cell>
        </row>
        <row r="25">
          <cell r="C25" t="str">
            <v>PR-OG-VIGÉSIMO SEGUNDO 13</v>
          </cell>
          <cell r="D25"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25" t="str">
            <v>Analizar el impacto del tratamiento penitenciario en la población condenada por los cinco delitos con mayor participación en el sistema penitenciario y carcelario (sujeto a aprobación de recursos el proyecto de inversión 2017)</v>
          </cell>
          <cell r="F25" t="str">
            <v>Análisis de las oportunidades y las dificultades del reconocimiento de los beneficios administrativos en clave del tratamiento penitenciario</v>
          </cell>
          <cell r="G25">
            <v>0</v>
          </cell>
          <cell r="H25">
            <v>42736</v>
          </cell>
          <cell r="I25">
            <v>43100</v>
          </cell>
          <cell r="J25" t="str">
            <v>MinJusticia - Marcela Abadía -
Directora de Política Criminal y Penitenciaria</v>
          </cell>
          <cell r="K25">
            <v>730</v>
          </cell>
          <cell r="L25">
            <v>43260</v>
          </cell>
          <cell r="M25">
            <v>7</v>
          </cell>
          <cell r="N25">
            <v>10</v>
          </cell>
        </row>
        <row r="26">
          <cell r="C26" t="str">
            <v>PR-OG-VIGÉSIMO SEGUNDO 13</v>
          </cell>
          <cell r="D26"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26" t="str">
            <v>La Uspec en atención a las funciones establecidas en el Decreto 4150 de 2011, así como en el Decreto 204 de 2016, no tiene la competencia para la formulación de programas de resocialización, en esa medida solo es competente respecto de la intervención en materia de infraestructura que eventualmente se requiera en las áreas de resocialización. Lo anterior, esta sujeto al plan de programas de resocialización que formule el INPEC.</v>
          </cell>
          <cell r="F26" t="str">
            <v>Eventual priorización para intervención de las áreas establecidas por el INPEC (sujeto al plan de programas de resocialización que formule el INPEC).</v>
          </cell>
          <cell r="G26">
            <v>0</v>
          </cell>
          <cell r="H26">
            <v>42736</v>
          </cell>
          <cell r="I26">
            <v>43260</v>
          </cell>
          <cell r="J26" t="str">
            <v>Alejandro Trujillo - Asesor           Juliana Sotelo Lemus - Abogada Oficina Jurídica.                           Rene Garzón - Director de Infraestructura.</v>
          </cell>
          <cell r="K26">
            <v>730</v>
          </cell>
          <cell r="L26">
            <v>43260</v>
          </cell>
          <cell r="M26">
            <v>7</v>
          </cell>
          <cell r="N26">
            <v>10</v>
          </cell>
        </row>
        <row r="27">
          <cell r="C27" t="str">
            <v>PR-OG-VIGÉSIMO SEGUNDO 13</v>
          </cell>
          <cell r="D27"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27" t="str">
            <v xml:space="preserve">Elaborar  Propuesta de Plan Integral </v>
          </cell>
          <cell r="F27" t="str">
            <v xml:space="preserve">Documento del plan integral de programas y actividades de resocialización  que incluya fases y plazos de implementación y ejecución, con el objetivo de medir resultados graduales. </v>
          </cell>
          <cell r="G27">
            <v>0</v>
          </cell>
          <cell r="H27">
            <v>42736</v>
          </cell>
          <cell r="I27">
            <v>43260</v>
          </cell>
          <cell r="J27" t="str">
            <v xml:space="preserve">Subdirección de Atención Psicosocial, Grupo de Tratamiento  Penitenciario,  
Y
Subdirección de Educación </v>
          </cell>
          <cell r="K27">
            <v>730</v>
          </cell>
          <cell r="L27">
            <v>43260</v>
          </cell>
          <cell r="M27">
            <v>7</v>
          </cell>
          <cell r="N27">
            <v>10</v>
          </cell>
        </row>
        <row r="28">
          <cell r="C28" t="str">
            <v>PR-OG-VIGÉSIMO SEGUNDO 13</v>
          </cell>
          <cell r="D28"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28" t="str">
            <v>Identificar necesidades de infraestructura para desarrollar actividades de resocialización en los ERON</v>
          </cell>
          <cell r="F28" t="str">
            <v>Documento de solicitud  de necesidades de infraestructura para el desarrollo de actividades de resocializacion en los ERON dirigido a la USPEC</v>
          </cell>
          <cell r="G28">
            <v>0</v>
          </cell>
          <cell r="H28">
            <v>43261</v>
          </cell>
          <cell r="I28">
            <v>43321</v>
          </cell>
          <cell r="J28" t="str">
            <v xml:space="preserve">Subdirección de Atención Psicosocial, Grupo de Tratamiento  Penitenciario,  
Y
Subdirección de Educación </v>
          </cell>
          <cell r="K28">
            <v>730</v>
          </cell>
          <cell r="L28">
            <v>43260</v>
          </cell>
          <cell r="M28">
            <v>7</v>
          </cell>
          <cell r="N28">
            <v>10</v>
          </cell>
        </row>
        <row r="29">
          <cell r="C29" t="str">
            <v>PR-OG-VIGÉSIMO SEGUNDO 13</v>
          </cell>
          <cell r="D29"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29" t="str">
            <v>Realizar un informe de las actividades que realiza el SENA en los establecimientos de reclusión identificando población beneficiada, niveles de formación, edades, género, departamento, población interna orientada ocupacionalmente.</v>
          </cell>
          <cell r="F29" t="str">
            <v xml:space="preserve">Informe semestral </v>
          </cell>
          <cell r="G29" t="str">
            <v>Informes efectivamente elaborados/Informes preestablecidos semestralmente</v>
          </cell>
          <cell r="H29" t="str">
            <v xml:space="preserve">Julio de 2016 </v>
          </cell>
          <cell r="I29" t="str">
            <v>Permanente</v>
          </cell>
          <cell r="J29" t="str">
            <v>Hugo Dagovett - SENA</v>
          </cell>
          <cell r="K29">
            <v>730</v>
          </cell>
          <cell r="L29">
            <v>43260</v>
          </cell>
          <cell r="M29">
            <v>7</v>
          </cell>
          <cell r="N29">
            <v>10</v>
          </cell>
        </row>
        <row r="30">
          <cell r="C30" t="str">
            <v>PR-OG-VIGÉSIMO SEGUNDO 13</v>
          </cell>
          <cell r="D30" t="str">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ell>
          <cell r="E30" t="str">
            <v>Constituir y consolidar una mesa de trabajo al interior del MEN para identificar y desarrollar, de manera integral, las acciones, que desde educación, le aportan al proceso de resocialización en articulación  con el INPEC y el USPEC.</v>
          </cell>
          <cell r="F30" t="str">
            <v xml:space="preserve">Informe semestral </v>
          </cell>
          <cell r="G30" t="str">
            <v>Informes efectivamente elaborados/Informes preestablecidos semestralmente</v>
          </cell>
          <cell r="H30" t="str">
            <v xml:space="preserve">Julio de 2016 </v>
          </cell>
          <cell r="I30" t="str">
            <v>Permanente</v>
          </cell>
          <cell r="J30" t="str">
            <v>Diana Marcela Rueda  Salvador
Subdirectora de Permanencia</v>
          </cell>
          <cell r="K30">
            <v>730</v>
          </cell>
          <cell r="L30">
            <v>43260</v>
          </cell>
          <cell r="M30">
            <v>7</v>
          </cell>
          <cell r="N30">
            <v>10</v>
          </cell>
        </row>
        <row r="31">
          <cell r="C31" t="str">
            <v>PR-OG-VIGÉSIMO SEGUNDO 14</v>
          </cell>
          <cell r="D31" t="str">
            <v>Emprender todas las acciones necesarias para diseñar un cronograma de implementación de las brigadas jurídicas periódicas en los establecimientos de reclusión del país. (A cargo de Consejo Superior de la Judicatura, Ministerio de Justicia y Defensoría)</v>
          </cell>
          <cell r="E31" t="str">
            <v>Coordinar con Defensoría y Consejo Superior de la Judicatura y el INPEC la construcción del cronograma para adelantar las brigadas jurídicas.</v>
          </cell>
          <cell r="F31" t="str">
            <v>Cronograma de brigadas jurídicas proyectado por la Defensoría del Pueblo</v>
          </cell>
          <cell r="G31">
            <v>0</v>
          </cell>
          <cell r="H31">
            <v>42481</v>
          </cell>
          <cell r="I31">
            <v>42591</v>
          </cell>
          <cell r="J31" t="str">
            <v>MinJusticia - Diego Olarte - Dirección de Política Criminal y Penitenciaria</v>
          </cell>
          <cell r="K31">
            <v>60</v>
          </cell>
          <cell r="L31">
            <v>42591</v>
          </cell>
          <cell r="M31">
            <v>1</v>
          </cell>
          <cell r="N31">
            <v>11</v>
          </cell>
        </row>
        <row r="32">
          <cell r="C32" t="str">
            <v>PR-OG-VIGÉSIMO SEGUNDO 15</v>
          </cell>
          <cell r="D32" t="str">
            <v>Emprender todas las acciones necesarias para implementar brigadas jurídicas en los 16 establecimientos de reclusión accionados en los procesos acumulados. (A cargo de Consejo Superior de la Judicatura, Ministerio de Justicia y Defensoría)</v>
          </cell>
          <cell r="E32" t="str">
            <v>Coordinar con Defensoría y Consejo Superior de la Judicatura y el INPEC la realización de las brigadas jurídicas.</v>
          </cell>
          <cell r="F32" t="str">
            <v>Brigadas jurídicas realizadas en los 16 establecimientos por parte de la Defensoría</v>
          </cell>
          <cell r="G32">
            <v>0</v>
          </cell>
          <cell r="H32">
            <v>42481</v>
          </cell>
          <cell r="I32">
            <v>42652</v>
          </cell>
          <cell r="J32" t="str">
            <v>MinJusticia - Diego Olarte - Dirección de Política Criminal y Penitenciaria</v>
          </cell>
          <cell r="K32">
            <v>120</v>
          </cell>
          <cell r="L32">
            <v>42652</v>
          </cell>
          <cell r="M32">
            <v>1</v>
          </cell>
          <cell r="N32">
            <v>12</v>
          </cell>
        </row>
        <row r="33">
          <cell r="C33" t="str">
            <v>PR-OG-VIGÉSIMO SEGUNDO 16</v>
          </cell>
          <cell r="D33" t="str">
            <v>Recoger la información necesaria sobre las necesidades de información, acción y gestión que implican las brigadas jurídicas, para implementarlas en todos los establecimientos penitenciarios del país con base en el Sistema de Información, que deberá precisar las circunstancias y posibilidades jurídicas de los reclusos. (A cargo de Consejo Superior de la Judicatura, Ministerio de Justicia y Defensoría)</v>
          </cell>
          <cell r="E33" t="str">
            <v xml:space="preserve">Entregar al Comité de Información de Política Criminal un documento que contenga las necesidades de información que se requieren incluir en SISIPEC WEB, a partir de la coordinación con Defensoría, Consejo Superior de la Judicatura y el INPEC </v>
          </cell>
          <cell r="F33" t="str">
            <v>Documento que contenga las necesidades de información que se requieren incluir en SISIPEC WEB.</v>
          </cell>
          <cell r="G33">
            <v>0</v>
          </cell>
          <cell r="H33">
            <v>42481</v>
          </cell>
          <cell r="I33">
            <v>42652</v>
          </cell>
          <cell r="J33" t="str">
            <v>MinJusticia - Diego Olarte - Dirección de Política Criminal y Penitenciaria</v>
          </cell>
          <cell r="K33">
            <v>120</v>
          </cell>
          <cell r="L33">
            <v>42652</v>
          </cell>
          <cell r="M33">
            <v>1</v>
          </cell>
          <cell r="N33">
            <v>13</v>
          </cell>
        </row>
        <row r="34">
          <cell r="C34" t="str">
            <v>PR-OG-VIGÉSIMO SEGUNDO 20</v>
          </cell>
          <cell r="D34" t="str">
            <v xml:space="preserve">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
</v>
          </cell>
          <cell r="E34" t="str">
            <v>Para medir las áreas de todos los establecimientos del orden nacional, se requiere contar con el equipo técnico suficiente, así como con el presupuesto requerido para honorarios, viáticos, équipos de cómputo, programas de software, etc. En razón a lo anterior la USPEC incluyó el presupuesto requerido para dar cumplimiento a la orden en el Plan Maestro.  Lo anterior sujeto a la aprobación y asignación presupuestal del mismo.</v>
          </cell>
          <cell r="F34" t="str">
            <v>Solicitud Plan Maestro.</v>
          </cell>
          <cell r="G34">
            <v>0</v>
          </cell>
          <cell r="H34">
            <v>42468</v>
          </cell>
          <cell r="I34">
            <v>42521</v>
          </cell>
          <cell r="J34" t="str">
            <v>Alejandro Trujillo - Asesor           Juliana Sotelo Lemus - Abogada Oficina Jurídica.                         Rene Garzón - Director de Infraestructura.</v>
          </cell>
          <cell r="K34">
            <v>450</v>
          </cell>
          <cell r="L34">
            <v>42987</v>
          </cell>
          <cell r="M34">
            <v>3</v>
          </cell>
          <cell r="N34">
            <v>14</v>
          </cell>
        </row>
        <row r="35">
          <cell r="C35" t="str">
            <v>PR-OG-VIGÉSIMO SEGUNDO 20</v>
          </cell>
          <cell r="D35" t="str">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v>
          </cell>
          <cell r="E35" t="str">
            <v>Desde el Comité Intersdisciplinario, impulsar la construcción de los estándares en materia de vida carcelaria</v>
          </cell>
          <cell r="F35" t="str">
            <v>Identificar desde el Comité Interdisciplinario los estándares en materia de vida carcelaria</v>
          </cell>
          <cell r="G35">
            <v>0</v>
          </cell>
          <cell r="H35">
            <v>42468</v>
          </cell>
          <cell r="I35">
            <v>42651</v>
          </cell>
          <cell r="J35" t="str">
            <v>MinJusticia - Diego Olarte - Dirección de Política Criminal y Penitenciaria</v>
          </cell>
          <cell r="K35">
            <v>450</v>
          </cell>
          <cell r="L35">
            <v>42987</v>
          </cell>
          <cell r="M35">
            <v>3</v>
          </cell>
          <cell r="N35">
            <v>14</v>
          </cell>
        </row>
        <row r="36">
          <cell r="C36" t="str">
            <v>PR-OG-VIGÉSIMO SEGUNDO 20</v>
          </cell>
          <cell r="D36" t="str">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v>
          </cell>
          <cell r="E36" t="str">
            <v>Entregar al Comité de Información de Política Criminal las necesidades de información  en materia de cupos carcelarios de acuerdo con la sentencia</v>
          </cell>
          <cell r="F36" t="str">
            <v>Documento de necesidades de información en materia de cupos carcelarios</v>
          </cell>
          <cell r="G36">
            <v>0</v>
          </cell>
          <cell r="H36">
            <v>42494</v>
          </cell>
          <cell r="I36">
            <v>42551</v>
          </cell>
          <cell r="J36" t="str">
            <v>MinJusticia - Diego Olarte - Dirección de Política Criminal y Penitenciaria</v>
          </cell>
          <cell r="K36">
            <v>450</v>
          </cell>
          <cell r="L36">
            <v>42987</v>
          </cell>
          <cell r="M36">
            <v>3</v>
          </cell>
          <cell r="N36">
            <v>14</v>
          </cell>
        </row>
        <row r="37">
          <cell r="C37" t="str">
            <v>PR-OG-VIGÉSIMO SEGUNDO 20</v>
          </cell>
          <cell r="D37" t="str">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v>
          </cell>
          <cell r="E37" t="str">
            <v>Ejecutar el cronograma de visitas para la medición de áreas (sujeto a la aprobación del presupuesto - Plan Maestro)</v>
          </cell>
          <cell r="F37" t="str">
            <v>Informe - Resultado final de la capacidad real de los establecimientos.</v>
          </cell>
          <cell r="G37">
            <v>0</v>
          </cell>
          <cell r="H37">
            <v>42705</v>
          </cell>
          <cell r="I37">
            <v>43465</v>
          </cell>
          <cell r="J37">
            <v>0</v>
          </cell>
          <cell r="K37">
            <v>450</v>
          </cell>
          <cell r="L37">
            <v>42987</v>
          </cell>
          <cell r="M37">
            <v>3</v>
          </cell>
          <cell r="N37">
            <v>14</v>
          </cell>
        </row>
        <row r="38">
          <cell r="C38" t="str">
            <v>PR-OG-VIGÉSIMO SEGUNDO 20</v>
          </cell>
          <cell r="D38" t="str">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v>
          </cell>
          <cell r="E38" t="str">
            <v>Bajo el entendido de que no es necesario rehacer la bases de datos sobre capacidad real de los ERON, sino fortalecer la base de datos que existe SISIPEC. La apropuesta de modificación  será revisada en el marco del subcomité de Información y tendrá como insumo el informe de medición elaborado por la USPEC</v>
          </cell>
          <cell r="F38" t="str">
            <v>Actualizacion  bases de datos (SISIPEC) sobre capacidad real de los ERON en  SISIPEC</v>
          </cell>
          <cell r="G38">
            <v>0</v>
          </cell>
          <cell r="H38" t="str">
            <v>Inpec pendiente definir depende de Uspec</v>
          </cell>
          <cell r="I38">
            <v>42987</v>
          </cell>
          <cell r="J38" t="str">
            <v>Oficina Sistemas de Información
(Ing Adriana Cetina)</v>
          </cell>
          <cell r="K38">
            <v>450</v>
          </cell>
          <cell r="L38">
            <v>42987</v>
          </cell>
          <cell r="M38">
            <v>3</v>
          </cell>
          <cell r="N38">
            <v>14</v>
          </cell>
        </row>
        <row r="39">
          <cell r="C39" t="str">
            <v>PR-OG-VIGÉSIMO SEGUNDO 21</v>
          </cell>
          <cell r="D39" t="str">
            <v>Ajustar todos los proyectos que se estén ejecutando o implementando a las condiciones mínimas de subsistencia digna y humana propuestas en la presente providencia. (A cargo de INPEC, USPEC, DNP y Ministerio de Justicia)</v>
          </cell>
          <cell r="E39" t="str">
            <v>Aplicar criterios definidos por DNP a los proyectos de inversión previamente identificados. Dar previo concepto a proyectos de inversión que no cumplan los criterios.</v>
          </cell>
          <cell r="F39" t="str">
            <v>Reporte de control posterior de viabilidad aplicado por el DNP.</v>
          </cell>
          <cell r="G39">
            <v>0</v>
          </cell>
          <cell r="H39">
            <v>42461</v>
          </cell>
          <cell r="I39">
            <v>42521</v>
          </cell>
          <cell r="J39" t="str">
            <v>Guillermo Otálora</v>
          </cell>
          <cell r="K39">
            <v>180</v>
          </cell>
          <cell r="L39">
            <v>42713</v>
          </cell>
          <cell r="M39">
            <v>4</v>
          </cell>
          <cell r="N39">
            <v>15</v>
          </cell>
        </row>
        <row r="40">
          <cell r="C40" t="str">
            <v>PR-OG-VIGÉSIMO SEGUNDO 21</v>
          </cell>
          <cell r="D40" t="str">
            <v>Ajustar todos los proyectos que se estén ejecutando o implementando a las condiciones mínimas de subsistencia digna y humana propuestas en la presente providencia. (A cargo de INPEC, USPEC, DNP y Ministerio de Justicia)</v>
          </cell>
          <cell r="E40" t="str">
            <v>Definir criterios de evaluación de proyectos de inversión e identificar proyectos de inversión.</v>
          </cell>
          <cell r="F40" t="str">
            <v>Documento de criterios presentado al  Ministerio de Justicia, USPEC e INPEC.</v>
          </cell>
          <cell r="G40">
            <v>0</v>
          </cell>
          <cell r="H40">
            <v>42468</v>
          </cell>
          <cell r="I40">
            <v>42480</v>
          </cell>
          <cell r="J40" t="str">
            <v>Guillermo Otálora</v>
          </cell>
          <cell r="K40">
            <v>180</v>
          </cell>
          <cell r="L40">
            <v>42713</v>
          </cell>
          <cell r="M40">
            <v>4</v>
          </cell>
          <cell r="N40">
            <v>15</v>
          </cell>
        </row>
        <row r="41">
          <cell r="C41" t="str">
            <v>PR-OG-VIGÉSIMO SEGUNDO 21</v>
          </cell>
          <cell r="D41" t="str">
            <v>Ajustar todos los proyectos que se estén ejecutando o implementando a las condiciones mínimas de subsistencia digna y humana propuestas en la presente providencia. (A cargo de INPEC, USPEC, DNP y Ministerio de Justicia)</v>
          </cell>
          <cell r="E41" t="str">
            <v>La Dirección General de la Uspec remitirá a las diferentes áreas circular mediante la cual se dará la instrucción de ajustar los proyectos a los lineamientos mínimos emitidos por la Corte.</v>
          </cell>
          <cell r="F41" t="str">
            <v>Circular Interna USPEC</v>
          </cell>
          <cell r="G41">
            <v>0</v>
          </cell>
          <cell r="H41">
            <v>42468</v>
          </cell>
          <cell r="I41">
            <v>42500</v>
          </cell>
          <cell r="J41" t="str">
            <v xml:space="preserve">Alejandro Trujillo - Asesor           Juliana Sotelo Lemus - Abogada Oficina Jurídica.     </v>
          </cell>
          <cell r="K41">
            <v>180</v>
          </cell>
          <cell r="L41">
            <v>42713</v>
          </cell>
          <cell r="M41">
            <v>4</v>
          </cell>
          <cell r="N41">
            <v>15</v>
          </cell>
        </row>
        <row r="42">
          <cell r="C42" t="str">
            <v>PR-OG-VIGÉSIMO SEGUNDO 21</v>
          </cell>
          <cell r="D42" t="str">
            <v>Ajustar todos los proyectos que se estén ejecutando o implementando a las condiciones mínimas de subsistencia digna y humana propuestas en la presente providencia. (A cargo de INPEC, USPEC, DNP y Ministerio de Justicia)</v>
          </cell>
          <cell r="E42" t="str">
            <v>Ajustar cadena de valor de los proyectos de acuerdo a las observaciones realizadas por DNP</v>
          </cell>
          <cell r="F42" t="str">
            <v>Documento cadena de valor ajustado</v>
          </cell>
          <cell r="G42" t="str">
            <v>N° de cadenas de valor ajustadas 
/ 
N° de proyectos</v>
          </cell>
          <cell r="H42">
            <v>42468</v>
          </cell>
          <cell r="I42">
            <v>42520</v>
          </cell>
          <cell r="J42" t="str">
            <v>Oficina Asesora de Planeación (Grupo de Planeación Estratégica) - Dr. Juan Manuel Riaño</v>
          </cell>
          <cell r="K42">
            <v>180</v>
          </cell>
          <cell r="L42">
            <v>42713</v>
          </cell>
          <cell r="M42">
            <v>4</v>
          </cell>
          <cell r="N42">
            <v>15</v>
          </cell>
        </row>
        <row r="43">
          <cell r="C43" t="str">
            <v>PR-OG-VIGÉSIMO SEGUNDO 21</v>
          </cell>
          <cell r="D43" t="str">
            <v>Ajustar todos los proyectos que se estén ejecutando o implementando a las condiciones mínimas de subsistencia digna y humana propuestas en la presente providencia. (A cargo de INPEC, USPEC, DNP y Ministerio de Justicia)</v>
          </cell>
          <cell r="E43" t="str">
            <v xml:space="preserve">Se elaborará un informe en el que se incluirán todos los proyectos de generación de cupos y el proyecto de mantenimiento que se incluirá en el plan de inversiones de la entidad, con la descripción de aquellos que cumplen o no con el estándar determinado por la Corte y se determinará si es posible su modificación para cumplir con los parámetros. </v>
          </cell>
          <cell r="F43" t="str">
            <v>Informe Proyecto Generación de Cupos y mantenimiento</v>
          </cell>
          <cell r="G43">
            <v>0</v>
          </cell>
          <cell r="H43">
            <v>42468</v>
          </cell>
          <cell r="I43">
            <v>42643</v>
          </cell>
          <cell r="J43" t="str">
            <v>Alejandro Trujillo - Asesor           Juliana Sotelo Lemus - Abogada Oficina Jurídica.                            Rene Garzón - Director de Infraestructura.</v>
          </cell>
          <cell r="K43">
            <v>180</v>
          </cell>
          <cell r="L43">
            <v>42713</v>
          </cell>
          <cell r="M43">
            <v>4</v>
          </cell>
          <cell r="N43">
            <v>15</v>
          </cell>
        </row>
        <row r="44">
          <cell r="C44" t="str">
            <v>PR-OG-VIGÉSIMO SEGUNDO 21</v>
          </cell>
          <cell r="D44" t="str">
            <v>Ajustar todos los proyectos que se estén ejecutando o implementando a las condiciones mínimas de subsistencia digna y humana propuestas en la presente providencia. (A cargo de INPEC, USPEC, DNP y Ministerio de Justicia)</v>
          </cell>
          <cell r="E44" t="str">
            <v xml:space="preserve">Los lineamientos de las condiciones de subsistencia digna y humana determinadas por la Corte, serán incluidos en el Manual Técnico de Construcción </v>
          </cell>
          <cell r="F44" t="str">
            <v xml:space="preserve">Manual Técnico de Construcción                                                                               </v>
          </cell>
          <cell r="G44">
            <v>0</v>
          </cell>
          <cell r="H44">
            <v>42468</v>
          </cell>
          <cell r="I44">
            <v>42713</v>
          </cell>
          <cell r="J44" t="str">
            <v>Alejandro Trujillo - Asesor           Juliana Sotelo Lemus - Abogada Oficina Jurídica.                            Rene Garzón - Director de Infraestructura.</v>
          </cell>
          <cell r="K44">
            <v>180</v>
          </cell>
          <cell r="L44">
            <v>42713</v>
          </cell>
          <cell r="M44">
            <v>4</v>
          </cell>
          <cell r="N44">
            <v>15</v>
          </cell>
        </row>
        <row r="45">
          <cell r="C45" t="str">
            <v>PR-OG-VIGÉSIMO SEGUNDO 21</v>
          </cell>
          <cell r="D45" t="str">
            <v>Ajustar todos los proyectos que se estén ejecutando o implementando a las condiciones mínimas de subsistencia digna y humana propuestas en la presente providencia. (A cargo de INPEC, USPEC, DNP y Ministerio de Justicia)</v>
          </cell>
          <cell r="E45" t="str">
            <v>Ajustar los proyectos de acuerdo con los parámetros de la Corte y las observaciones o recomendaciones de DNP dentro del control de viabilidad de los proyectos</v>
          </cell>
          <cell r="F45" t="str">
            <v>Proyectos ajustados a condiciones mínimas de subsistencia digna y humana</v>
          </cell>
          <cell r="G45" t="str">
            <v>N° de proyectos con actividades adecuadas al cumplimiento de la Sentencia T 762   
/
N° de proyectos a adecuar con actividades en el  cumplimiento de la Sentencia T 762</v>
          </cell>
          <cell r="H45">
            <v>42522</v>
          </cell>
          <cell r="I45" t="str">
            <v>Permanente</v>
          </cell>
          <cell r="J45" t="str">
            <v>Oficina Asesora de Planeación (Grupo de Planeación Estratégica) - Dr. Juan Manuel Riaño</v>
          </cell>
          <cell r="K45">
            <v>180</v>
          </cell>
          <cell r="L45">
            <v>42713</v>
          </cell>
          <cell r="M45">
            <v>4</v>
          </cell>
          <cell r="N45">
            <v>15</v>
          </cell>
        </row>
        <row r="46">
          <cell r="C46" t="str">
            <v>PR-OG-VIGÉSIMO SEGUNDO 21</v>
          </cell>
          <cell r="D46" t="str">
            <v>Ajustar todos los proyectos que se estén ejecutando o implementando a las condiciones mínimas de subsistencia digna y humana propuestas en la presente providencia. (A cargo de INPEC, USPEC, DNP y Ministerio de Justicia)</v>
          </cell>
          <cell r="E46" t="str">
            <v>Verificar que los proyectos de infraestructura penitenciaria y carcelaria presentados por la USPEC cumplan con los estándares para brindar las condiciones mínimas de subsistencia digna y humana a la población reclusa</v>
          </cell>
          <cell r="F46" t="str">
            <v>Proyectos con los estándares para brindar las condiciones mínimas de subsistencia digna y humana a la población reclusa transferidos a control posterior de viabilidad DNP.
Proyectos que no cumplen con los estándares para brindar las condiciones mínimas de subsistencia digna y humana a la población reclusa devueltos a la USPEC, teniendo en cuenta la viabilidad técnica y constructiva de los proyectos</v>
          </cell>
          <cell r="G46" t="str">
            <v xml:space="preserve">Gestión de viabilizaciones técnicas realizadas en el periodo a proyectos en materia carcelaria/ Gestión de viabilización técnica de proyectos en materia carcelaria </v>
          </cell>
          <cell r="H46">
            <v>42833</v>
          </cell>
          <cell r="I46" t="str">
            <v>Permanente</v>
          </cell>
          <cell r="J46" t="str">
            <v>MinJusticia - Rafael Díaz - Oficina de Planeación</v>
          </cell>
          <cell r="K46">
            <v>180</v>
          </cell>
          <cell r="L46">
            <v>42713</v>
          </cell>
          <cell r="M46">
            <v>4</v>
          </cell>
          <cell r="N46">
            <v>15</v>
          </cell>
        </row>
        <row r="47">
          <cell r="C47" t="str">
            <v>PR-OG-VIGÉSIMO SEGUNDO 22</v>
          </cell>
          <cell r="D47" t="str">
            <v>Expedir las regulaciones de las que trata el acápite de órdenes generales, que se encuentran a cargo del Ministerio de Salud, deberán consolidarse provisionalmente durante los tres (3) meses posteriores a la notificación de esta sentencia, habida cuenta de que de esa labor pende la actuación de los demás actores de la política criminal, en su fase terciaria.</v>
          </cell>
          <cell r="E47" t="str">
            <v>Previo a la expedición de la sentencia, el Ministerio de Salud expidió la Resolución 5159 de 2015 “Por medio de la cual se adopta el Modelo de Atención en Salud para la población privada de la libertad bajo la custodia y vigilancia del Instituto Nacional Penitenciario y Carcelario – INPEC”, la  cual indica que se deben desarrollar y adoptar los respectivos manuales. Se acompañó e hicieron las recomendaciones del caso contenidas en el Decreto 2245 de 2015 “Por el cual se adiciona un capítulo al Decreto 1069 de 2015, Único Reglamentario del Sector Justicia y del Derecho, en lo relacionado con la prestación de los servicios de salud a las personas privadas de la libertad bajo la custodia y vigilancia del Instituto Nacional Penitenciario y Carcelario –INPEC”.  La USPEC expidió los manuales de que trata la Res 5159/15, así: 1. Manual Técnico Administrativo para la Atención e Intervención en Salud Pública a la Población Privada de la Libertad a Cargo del Inpec; 2. Manual Técnico Administrativo para la Prestación del Servicio de Salud a la Población Privada de la Libertad a Cargo del Inpec; y 3. Manual Técnico Administrativo del Sistema Obligatorio para la Garantía de La Calidad en Salud Penitenciaria,  y fueron puestos a consideración del Ministerio de Salud y Protección Social.
Se emitieron los lineamientos de buenas prácticas de manufactura para la manipulación de alimentos al interior de los centros penitenciarios, los cuales fueron adoptados por la USPEC.</v>
          </cell>
          <cell r="F47" t="str">
            <v>Conceptos que sean requeridos de acuerdo con las competencias del Ministerio de Salud y Protección Social  y la experiencia en la dirección del SGSSS.</v>
          </cell>
          <cell r="G47">
            <v>0</v>
          </cell>
          <cell r="H47">
            <v>42468</v>
          </cell>
          <cell r="I47">
            <v>42622</v>
          </cell>
          <cell r="J47" t="str">
            <v>José Luis Ortiz Hoyos</v>
          </cell>
          <cell r="K47">
            <v>90</v>
          </cell>
          <cell r="L47">
            <v>42622</v>
          </cell>
          <cell r="M47">
            <v>1</v>
          </cell>
          <cell r="N47">
            <v>16</v>
          </cell>
        </row>
        <row r="48">
          <cell r="C48" t="str">
            <v>PR-OG-VIGÉSIMO SEGUNDO 22-a</v>
          </cell>
          <cell r="D48" t="str">
            <v xml:space="preserve">A través de los Ministros, conforme sea la materia, regular cada aspecto de la vida carcelaria, integrándolas, como mecanismo de orientación para cada uno de los centros de reclusión y como garantía de condiciones dignas de reclusión para las personas privadas de la libertad.  Los lineamientos normativos que surjan del ejercicio anterior podrán ser compilados por el Ministro de la Presidencia, para evitar la dispersión regulatoria en la materia. 
</v>
          </cell>
          <cell r="E48" t="str">
            <v xml:space="preserve">Impulsar a través del Consejo de Ministros la expedición de la regulación de cada aspecto de la vida carcelaria integrándolas, como mecanismo de orientación para cada uno de los centros de reclusión y como garantía de condiciones dignas de reclusión para las personas privadas de la libertad. </v>
          </cell>
          <cell r="F48" t="str">
            <v>Regulación</v>
          </cell>
          <cell r="G48">
            <v>0</v>
          </cell>
          <cell r="H48">
            <v>42468</v>
          </cell>
          <cell r="I48">
            <v>42895</v>
          </cell>
          <cell r="J48" t="str">
            <v>Director Presidencia de la República</v>
          </cell>
          <cell r="K48">
            <v>360</v>
          </cell>
          <cell r="L48">
            <v>42895</v>
          </cell>
          <cell r="M48">
            <v>1</v>
          </cell>
          <cell r="N48">
            <v>17</v>
          </cell>
        </row>
        <row r="49">
          <cell r="C49" t="str">
            <v>PR-OG-VIGÉSIMO SEGUNDO 22-a</v>
          </cell>
          <cell r="D49" t="str">
            <v xml:space="preserve">A través de los Ministros, conforme sea la materia, regular cada aspecto de la vida carcelaria, integrándolas, como mecanismo de orientación para cada uno de los centros de reclusión y como garantía de condiciones dignas de reclusión para las personas privadas de la libertad.  Los lineamientos normativos que surjan del ejercicio anterior podrán ser compilados por el Ministro de la Presidencia, para evitar la dispersión regulatoria en la materia. 
</v>
          </cell>
          <cell r="E49" t="str">
            <v>Seguimiento a la expedición de la regulación por parte de todas las entidades involucradas.</v>
          </cell>
          <cell r="F49" t="str">
            <v>Actas del comité de seguimiento</v>
          </cell>
          <cell r="G49">
            <v>0</v>
          </cell>
          <cell r="H49">
            <v>42468</v>
          </cell>
          <cell r="I49">
            <v>42895</v>
          </cell>
          <cell r="J49" t="str">
            <v>Director Presidencia de la República</v>
          </cell>
          <cell r="K49">
            <v>360</v>
          </cell>
          <cell r="L49">
            <v>42895</v>
          </cell>
          <cell r="M49">
            <v>1</v>
          </cell>
          <cell r="N49">
            <v>17</v>
          </cell>
        </row>
        <row r="50">
          <cell r="C50" t="str">
            <v>PR-OG-VIGÉSIMO SEGUNDO 23</v>
          </cell>
          <cell r="D50" t="str">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ell>
          <cell r="E50" t="str">
            <v>Definir criterios de evaluación de proyectos de inversión e identificar proyectos de inversión.</v>
          </cell>
          <cell r="F50" t="str">
            <v>Documento de criterios presentado al  Ministerio de Justicia, USPEC e INPEC.</v>
          </cell>
          <cell r="G50">
            <v>0</v>
          </cell>
          <cell r="H50">
            <v>42468</v>
          </cell>
          <cell r="I50">
            <v>42480</v>
          </cell>
          <cell r="J50" t="str">
            <v>Guillermo Otálora</v>
          </cell>
          <cell r="K50">
            <v>420</v>
          </cell>
          <cell r="L50">
            <v>42956</v>
          </cell>
          <cell r="M50">
            <v>4</v>
          </cell>
          <cell r="N50">
            <v>18</v>
          </cell>
        </row>
        <row r="51">
          <cell r="C51" t="str">
            <v>PR-OG-VIGÉSIMO SEGUNDO 23</v>
          </cell>
          <cell r="D51" t="str">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ell>
          <cell r="E51" t="str">
            <v>Aplicar criterios definidos por DNP a los proyectos de inversión previamente identificados. Dar previo concepto a proyectos de inversión que no cumplan los criterios.</v>
          </cell>
          <cell r="F51" t="str">
            <v>Reporte de control posterior de viabilidad aplicado por el DNP.</v>
          </cell>
          <cell r="G51">
            <v>0</v>
          </cell>
          <cell r="H51">
            <v>42468</v>
          </cell>
          <cell r="I51">
            <v>42521</v>
          </cell>
          <cell r="J51" t="str">
            <v>Guillermo Otálora</v>
          </cell>
          <cell r="K51">
            <v>420</v>
          </cell>
          <cell r="L51">
            <v>42956</v>
          </cell>
          <cell r="M51">
            <v>4</v>
          </cell>
          <cell r="N51">
            <v>18</v>
          </cell>
        </row>
        <row r="52">
          <cell r="C52" t="str">
            <v>PR-OG-VIGÉSIMO SEGUNDO 23</v>
          </cell>
          <cell r="D52" t="str">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ell>
          <cell r="E52" t="str">
            <v xml:space="preserve">Se elaborará un informe en el que se incluirán todos los proyectos de generación de cupos que actualmente se encuentran en ejecución, con la descripción de aquellos que cumplen o no con el estándar determinado por la Corte y se determinará si es posible su modificación para cumplir con los parámetros. </v>
          </cell>
          <cell r="F52" t="str">
            <v xml:space="preserve">Informe Proyecto Generación de Cupos.   </v>
          </cell>
          <cell r="G52">
            <v>0</v>
          </cell>
          <cell r="H52">
            <v>42468</v>
          </cell>
          <cell r="I52">
            <v>42581</v>
          </cell>
          <cell r="J52" t="str">
            <v>Alejandro Trujillo - Asesor           Juliana Sotelo Lemus - Abogada Oficina Jurídica.                            Rene Garzón - Director de Infraestructura.</v>
          </cell>
          <cell r="K52">
            <v>420</v>
          </cell>
          <cell r="L52">
            <v>42956</v>
          </cell>
          <cell r="M52">
            <v>4</v>
          </cell>
          <cell r="N52">
            <v>18</v>
          </cell>
        </row>
        <row r="53">
          <cell r="C53" t="str">
            <v>PR-OG-VIGÉSIMO SEGUNDO 23</v>
          </cell>
          <cell r="D53" t="str">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ell>
          <cell r="E53" t="str">
            <v xml:space="preserve">Los lineamientos de las condiciones de subsistencia digna y humana determinadas por la Corte, serán incluidos en el Manual Técnico de Construcción </v>
          </cell>
          <cell r="F53" t="str">
            <v xml:space="preserve">Manual Técnico de Construcción                                                                               </v>
          </cell>
          <cell r="G53">
            <v>0</v>
          </cell>
          <cell r="H53">
            <v>42468</v>
          </cell>
          <cell r="I53">
            <v>42735</v>
          </cell>
          <cell r="J53" t="str">
            <v>Alejandro Trujillo - Asesor           Juliana Sotelo Lemus - Abogada Oficina Jurídica.                            Rene Garzón - Director de Infraestructura.</v>
          </cell>
          <cell r="K53">
            <v>420</v>
          </cell>
          <cell r="L53">
            <v>42956</v>
          </cell>
          <cell r="M53">
            <v>4</v>
          </cell>
          <cell r="N53">
            <v>18</v>
          </cell>
        </row>
        <row r="54">
          <cell r="C54" t="str">
            <v>PR-OG-VIGÉSIMO SEGUNDO 23</v>
          </cell>
          <cell r="D54" t="str">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ell>
          <cell r="E54" t="str">
            <v>Coadyuvar en la estructuración de los proyectos de infraestructura penitenciaria y carcelaria a  presentar  por la USPEC para que se ajusten a los estándares  exigidos por la Corte para brindar las condiciones mínimas de subsistencia digna y humana a la población reclusa-</v>
          </cell>
          <cell r="F54" t="str">
            <v>Actas de visitas con observaciones y compromisos a los proyectos de ampliación que se encuentran en ejecución por parte de la USPEC, estableciendo mecanismos que agilicen la entrega de los cupos en construcción</v>
          </cell>
          <cell r="G54" t="str">
            <v>Número de visitas realizadas a los proyectos de ampliación que se encuentran en ejecución durante el período  del informe.   
 /                                                     
Número de visitas programadas a los proyectos de ampliación que se encuentran en ejecución durante el  año</v>
          </cell>
          <cell r="H54">
            <v>42468</v>
          </cell>
          <cell r="I54" t="str">
            <v>Permanente</v>
          </cell>
          <cell r="J54" t="str">
            <v xml:space="preserve">Grupo  Logístico de la Dirección de Gestión Corporativa(Capitan Gutierrez Barrera Edgar) </v>
          </cell>
          <cell r="K54">
            <v>420</v>
          </cell>
          <cell r="L54">
            <v>42956</v>
          </cell>
          <cell r="M54">
            <v>4</v>
          </cell>
          <cell r="N54">
            <v>18</v>
          </cell>
        </row>
        <row r="55">
          <cell r="C55" t="str">
            <v>PR-OG-VIGÉSIMO SEGUNDO 23</v>
          </cell>
          <cell r="D55" t="str">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ell>
          <cell r="E55" t="str">
            <v>La Dirección General de la Uspec remitirá a las diferentes áreas circular mediante la cual se dará la instrucción de ajustar los proyectos a los lineamientos mínimos emitidos por la Corte.</v>
          </cell>
          <cell r="F55" t="str">
            <v>Circular Interna USPEC</v>
          </cell>
          <cell r="G55">
            <v>0</v>
          </cell>
          <cell r="H55">
            <v>42500</v>
          </cell>
          <cell r="I55">
            <v>42500</v>
          </cell>
          <cell r="J55" t="str">
            <v xml:space="preserve">Alejandro Trujillo - Asesor           Juliana Sotelo Lemus - Abogada Oficina Jurídica.                            </v>
          </cell>
          <cell r="K55">
            <v>420</v>
          </cell>
          <cell r="L55">
            <v>42956</v>
          </cell>
          <cell r="M55">
            <v>4</v>
          </cell>
          <cell r="N55">
            <v>18</v>
          </cell>
        </row>
        <row r="56">
          <cell r="C56" t="str">
            <v>PR-OG-VIGÉSIMO SEGUNDO 23</v>
          </cell>
          <cell r="D56" t="str">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ell>
          <cell r="E56" t="str">
            <v>Verificar que los proyectos de infraestructura penitenciaria y carcelaria presentados por la USPEC cumplan con los estándares para brindar las condiciones mínimas de subsistencia digna y humana a la población reclusa</v>
          </cell>
          <cell r="F56" t="str">
            <v>Proyectos con los estándares para brindar las condiciones mínimas de subsistencia digna y humana a la población reclusa transferidos a control posterior de viabilidad DNP.
Proyectos que no cumplen con los estándares para brindar las condiciones mínimas de subsistencia digna y humana a la población reclusa devueltos a la USPEC, teniendo en cuenta la viabilidad técnica y constructiva de los proyectos</v>
          </cell>
          <cell r="G56" t="str">
            <v xml:space="preserve"> Gestión de viabilizaciones técnicas realizadas en el periodo a proyectos de refacción y mantenimiento de cupos /Gestión de viabilización técnica de proyectos de refacción y mantenimiento de cupos </v>
          </cell>
          <cell r="H56">
            <v>42833</v>
          </cell>
          <cell r="I56" t="str">
            <v>Permanente</v>
          </cell>
          <cell r="J56" t="str">
            <v>MinJusticia - Rafael Díaz - Oficina de Planeación</v>
          </cell>
          <cell r="K56">
            <v>420</v>
          </cell>
          <cell r="L56">
            <v>42956</v>
          </cell>
          <cell r="M56">
            <v>4</v>
          </cell>
          <cell r="N56">
            <v>18</v>
          </cell>
        </row>
        <row r="57">
          <cell r="C57" t="str">
            <v>PR-OG-VIGÉSIMO SEGUNDO 24</v>
          </cell>
          <cell r="D57" t="str">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ell>
          <cell r="E57" t="str">
            <v>Aplicar criterios definidos por DNP a los proyectos de inversión previamente identificados. Dar previo concepto a proyectos de inversión que no cumplan los criterios.</v>
          </cell>
          <cell r="F57" t="str">
            <v>Reporte de control posterior de viabilidad aplicado por el DNP.</v>
          </cell>
          <cell r="G57">
            <v>0</v>
          </cell>
          <cell r="H57">
            <v>42461</v>
          </cell>
          <cell r="I57">
            <v>42521</v>
          </cell>
          <cell r="J57" t="str">
            <v>Guillermo Otálora</v>
          </cell>
          <cell r="K57">
            <v>360</v>
          </cell>
          <cell r="L57" t="str">
            <v/>
          </cell>
          <cell r="M57">
            <v>4</v>
          </cell>
          <cell r="N57">
            <v>19</v>
          </cell>
        </row>
        <row r="58">
          <cell r="C58" t="str">
            <v>PR-OG-VIGÉSIMO SEGUNDO 24</v>
          </cell>
          <cell r="D58" t="str">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ell>
          <cell r="E58" t="str">
            <v>Definir criterios de evaluación de proyectos de inversión e identificar proyectos de inversión.</v>
          </cell>
          <cell r="F58" t="str">
            <v>Socialización de criterios presentado al  Ministerio de Justicia, USPEC e INPEC.</v>
          </cell>
          <cell r="G58">
            <v>0</v>
          </cell>
          <cell r="H58">
            <v>42468</v>
          </cell>
          <cell r="I58">
            <v>42521</v>
          </cell>
          <cell r="J58" t="str">
            <v>Guillermo Otálora</v>
          </cell>
          <cell r="K58">
            <v>360</v>
          </cell>
          <cell r="L58" t="str">
            <v/>
          </cell>
          <cell r="M58">
            <v>4</v>
          </cell>
          <cell r="N58">
            <v>19</v>
          </cell>
        </row>
        <row r="59">
          <cell r="C59" t="str">
            <v>PR-OG-VIGÉSIMO SEGUNDO 24</v>
          </cell>
          <cell r="D59" t="str">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ell>
          <cell r="E59" t="str">
            <v xml:space="preserve">Teniendo en cuenta que de los 136 establecimientos, 120 son de 1° generación su estructura física no permite en la mayoria de los casos acoger a cabalidad los lineamientos mínimos emitidos por la Corte, razón por la cual se enviará un primer informe en el cual se describa con mayor precisión estas problemáticas, sin perjuicio de que la USPEC continúe adelantando las adecuaciones y mantenimientos a la infraestructura física de los Establecimientos como en efecto se ha venido realizando. </v>
          </cell>
          <cell r="F59" t="str">
            <v xml:space="preserve">Informe con los principales problemas en materia de infraestructura. </v>
          </cell>
          <cell r="G59">
            <v>0</v>
          </cell>
          <cell r="H59">
            <v>42468</v>
          </cell>
          <cell r="I59">
            <v>42597</v>
          </cell>
          <cell r="J59" t="str">
            <v>Alejandro Trujillo - Asesor           Juliana Sotelo Lemus - Abogada Oficina Jurídica.                            Rene Garzón - Director de Infraestructura.</v>
          </cell>
          <cell r="K59">
            <v>360</v>
          </cell>
          <cell r="L59" t="str">
            <v/>
          </cell>
          <cell r="M59">
            <v>4</v>
          </cell>
          <cell r="N59">
            <v>19</v>
          </cell>
        </row>
        <row r="60">
          <cell r="C60" t="str">
            <v>PR-OG-VIGÉSIMO SEGUNDO 24</v>
          </cell>
          <cell r="D60" t="str">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ell>
          <cell r="E60" t="str">
            <v xml:space="preserve">Los lineamientos de las condiciones de subsistencia digna y humana determinadas por la Corte, serán incluidos en el Manual Técnico de Construcción </v>
          </cell>
          <cell r="F60" t="str">
            <v xml:space="preserve">Manual Técnico de Construcción                                                                               </v>
          </cell>
          <cell r="G60">
            <v>0</v>
          </cell>
          <cell r="H60">
            <v>42468</v>
          </cell>
          <cell r="I60">
            <v>42735</v>
          </cell>
          <cell r="J60" t="str">
            <v>Alejandro Trujillo - Asesor           Juliana Sotelo Lemus - Abogada Oficina Jurídica.                            Rene Garzón - Director de Infraestructura.</v>
          </cell>
          <cell r="K60">
            <v>360</v>
          </cell>
          <cell r="L60" t="str">
            <v/>
          </cell>
          <cell r="M60">
            <v>4</v>
          </cell>
          <cell r="N60">
            <v>19</v>
          </cell>
        </row>
        <row r="61">
          <cell r="C61" t="str">
            <v>PR-OG-VIGÉSIMO SEGUNDO 24</v>
          </cell>
          <cell r="D61" t="str">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ell>
          <cell r="E61" t="str">
            <v>Coadyuvar en la estructuración de los proyectos de infraestructura penitenciaria y carcelaria a  presentar  por la USPEC para que se ajusten a los estándares  exigidos por la COrte para brindar las condiciones mínimas de subsistencia digna y humana a la población reclusa-</v>
          </cell>
          <cell r="F61" t="str">
            <v>Actas de reunion de mesas de trabajo con observaciones a los proyectos de construcción y/o mantenimiento y adecuacion</v>
          </cell>
          <cell r="G61" t="str">
            <v xml:space="preserve">Número de proyectos revisados de Construcción de obra pública y evaluación de áreas mínimas  
 /                                                     
Número de  proyectos a revisar de Construcción de obra pública y evaluación de áreas mínimas  </v>
          </cell>
          <cell r="H61">
            <v>42468</v>
          </cell>
          <cell r="I61" t="str">
            <v>Permanente</v>
          </cell>
          <cell r="J61" t="str">
            <v xml:space="preserve">Grupo  Logístico de la Dirección de Gestión Corporativa(Capitan Gutierrez Barrera Edgar) </v>
          </cell>
          <cell r="K61">
            <v>360</v>
          </cell>
          <cell r="L61" t="str">
            <v/>
          </cell>
          <cell r="M61">
            <v>4</v>
          </cell>
          <cell r="N61">
            <v>19</v>
          </cell>
        </row>
        <row r="62">
          <cell r="C62" t="str">
            <v>PR-OG-VIGÉSIMO SEGUNDO 24</v>
          </cell>
          <cell r="D62" t="str">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ell>
          <cell r="E62" t="str">
            <v>La Dirección General de la Uspec remitirá a las diferentes áreas circular mediante la cual se dará la instrucción de ajustar los proyectos a los lineamientos mínimos emitidos por la Corte.</v>
          </cell>
          <cell r="F62" t="str">
            <v>Circular Interna USPEC y socialización</v>
          </cell>
          <cell r="G62">
            <v>0</v>
          </cell>
          <cell r="H62">
            <v>42500</v>
          </cell>
          <cell r="I62">
            <v>42500</v>
          </cell>
          <cell r="J62" t="str">
            <v xml:space="preserve">Alejandro Trujillo - Asesor           Juliana Sotelo Lemus - Abogada Oficina Jurídica.                            </v>
          </cell>
          <cell r="K62">
            <v>360</v>
          </cell>
          <cell r="L62" t="str">
            <v/>
          </cell>
          <cell r="M62">
            <v>4</v>
          </cell>
          <cell r="N62">
            <v>19</v>
          </cell>
        </row>
        <row r="63">
          <cell r="C63" t="str">
            <v>PR-OG-VIGÉSIMO SEGUNDO 24</v>
          </cell>
          <cell r="D63" t="str">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ell>
          <cell r="E63" t="str">
            <v>Verificar que los proyectos de infraestructura penitenciaria y carcelaria presentados por la USPEC cumplan con los estándares para brindar las condiciones mínimas de subsistencia digna y humana a la población reclusa</v>
          </cell>
          <cell r="F63" t="str">
            <v>Proyectos con los estándares para brindar las condiciones mínimas de subsistencia digna y humana a la población reclusa transferidos a control posterior de viabilidad DNP.
Proyectos que no cumplen con los estándares para brindar las condiciones mínimas de subsistencia digna y humana a la población reclusa devueltos a la USPEC, teniendo en cuenta la viabilidad técnica y constructiva de los proyectos</v>
          </cell>
          <cell r="G63" t="str">
            <v>Gestión de viabilizaciones técnicas realizadas en el periodo a proyectos de infraestructura carcelaria/ Gestión de viabilización técnica de proyectos de infraestructura carcelaria</v>
          </cell>
          <cell r="H63">
            <v>42833</v>
          </cell>
          <cell r="I63" t="str">
            <v>Permanente</v>
          </cell>
          <cell r="J63" t="str">
            <v>MinJusticia - Rafael Díaz - Oficina de Planeación</v>
          </cell>
          <cell r="K63">
            <v>360</v>
          </cell>
          <cell r="L63" t="str">
            <v/>
          </cell>
          <cell r="M63">
            <v>4</v>
          </cell>
          <cell r="N63">
            <v>19</v>
          </cell>
        </row>
        <row r="64">
          <cell r="C64" t="str">
            <v>PR-OG-VIGÉSIMO SEGUNDO 25</v>
          </cell>
          <cell r="D64" t="str">
            <v>Emprender todas las acciones necesarias para que las inversiones de toda índole se focalicen no sólo en la construcción de cupos, sino además en la satisfacción de otras necesidades de los reclusos, en especial, las relacionadas con la adecuada prestación de los servicios de agua potable, salud, alimentación y programas de resocialización</v>
          </cell>
          <cell r="E64" t="str">
            <v>La USPEC revisará  la distribución presupuestal para atender, de acuerdo a las necesidades, los bienes y servicios que requiere la PPL.</v>
          </cell>
          <cell r="F64" t="str">
            <v>Matriz de Ejecución presupuestal</v>
          </cell>
          <cell r="G64">
            <v>0</v>
          </cell>
          <cell r="H64">
            <v>42468</v>
          </cell>
          <cell r="I64">
            <v>42833</v>
          </cell>
          <cell r="J64" t="str">
            <v>Alejandro Trujillo - Asesor                       Rene Garzón - Director de Infraestructura.         Gustavo Camelo - Jefe Oficina Asesora de Planeación</v>
          </cell>
          <cell r="K64">
            <v>365</v>
          </cell>
          <cell r="L64">
            <v>42895</v>
          </cell>
          <cell r="M64">
            <v>1</v>
          </cell>
          <cell r="N64">
            <v>20</v>
          </cell>
        </row>
        <row r="65">
          <cell r="C65" t="str">
            <v>PR-OG-VIGÉSIMO SEGUNDO 26</v>
          </cell>
          <cell r="D65" t="str">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ell>
          <cell r="E65" t="str">
            <v>Dar instrucciones a la entidad fiduciaria encargada de la administración de los rcursos del Fondo Nacional de Salud PPL tendientes a la implementación del nuevo modelo de salud de acuerdo con las recomendaciones que emita el Consejo Directivo del Fondo</v>
          </cell>
          <cell r="F65" t="str">
            <v>Instrucciones impartidas a la entidad Fiduciaria</v>
          </cell>
          <cell r="G65" t="str">
            <v>Acuerdos efectivamente aprobados por el Consejo Directivo con instrucciones al Consorcio Fondo de Atención en salud PPL 2015/Cantidad de acuerdos del Consejo Directivo con instrucciones para el Consorcio Fondo de Atención en salud PPL 2015</v>
          </cell>
          <cell r="H65">
            <v>42468</v>
          </cell>
          <cell r="I65" t="str">
            <v>Permanente</v>
          </cell>
          <cell r="J65" t="str">
            <v>Alejandro Trujillo - Asesor                       Luisa Ariza - Directora de Logística(e)</v>
          </cell>
          <cell r="K65">
            <v>365</v>
          </cell>
          <cell r="L65">
            <v>42895</v>
          </cell>
          <cell r="M65">
            <v>5</v>
          </cell>
          <cell r="N65">
            <v>21</v>
          </cell>
        </row>
        <row r="66">
          <cell r="C66" t="str">
            <v>PR-OG-VIGÉSIMO SEGUNDO 26</v>
          </cell>
          <cell r="D66" t="str">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ell>
          <cell r="E66" t="str">
            <v xml:space="preserve">Dar trámite a las eventuales solicitudes de modificación del Contrato de Fiducia que realice el Consorcio, con miras a facilitar la ejecución del mismo.       </v>
          </cell>
          <cell r="F66" t="str">
            <v>Otrosies al contrato</v>
          </cell>
          <cell r="G66" t="str">
            <v>Solicitudes aprobadas mediante otro si al contrato/Solicitud viables de modificaciones al contrato de fiducia requeridos por el Consorcio Fondo de Atención en Salud PPL 2015</v>
          </cell>
          <cell r="H66">
            <v>42468</v>
          </cell>
          <cell r="I66" t="str">
            <v>Permanente</v>
          </cell>
          <cell r="J66" t="str">
            <v>Alejandro Trujillo - Asesor                       Luisa Ariza - Directora de Logística(e)</v>
          </cell>
          <cell r="K66">
            <v>365</v>
          </cell>
          <cell r="L66">
            <v>42895</v>
          </cell>
          <cell r="M66">
            <v>5</v>
          </cell>
          <cell r="N66">
            <v>21</v>
          </cell>
        </row>
        <row r="67">
          <cell r="C67" t="str">
            <v>PR-OG-VIGÉSIMO SEGUNDO 26</v>
          </cell>
          <cell r="D67" t="str">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ell>
          <cell r="E67" t="str">
            <v>Continuar ejerciendo la supervisión del Contrato de Fiducia.</v>
          </cell>
          <cell r="F67" t="str">
            <v>Informe de supervisión del Contrato de Fiducia.</v>
          </cell>
          <cell r="G67" t="str">
            <v>Cantidad de Informes presentados por el Consorcio  fondo de la PPL, para revisión de la USPEC/Cantidad de Informes de Supervisión que se deben rendir conforme al contrato de fiducia</v>
          </cell>
          <cell r="H67">
            <v>42468</v>
          </cell>
          <cell r="I67" t="str">
            <v>Permanente</v>
          </cell>
          <cell r="J67" t="str">
            <v>Alejandro Trujillo - Asesor                       Luisa Ariza - Directora de Logística(e)</v>
          </cell>
          <cell r="K67">
            <v>365</v>
          </cell>
          <cell r="L67">
            <v>42895</v>
          </cell>
          <cell r="M67">
            <v>5</v>
          </cell>
          <cell r="N67">
            <v>21</v>
          </cell>
        </row>
        <row r="68">
          <cell r="C68" t="str">
            <v>PR-OG-VIGÉSIMO SEGUNDO 26</v>
          </cell>
          <cell r="D68" t="str">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ell>
          <cell r="E68" t="str">
            <v>Como  miembro del Consejo Directivo del Fondo emitir las recomendaciones a que haya lugar.</v>
          </cell>
          <cell r="F68" t="str">
            <v>Acuerdos del Consejo</v>
          </cell>
          <cell r="G68" t="str">
            <v>Gestión de acuerdos alcanzados en el Consejo Directivo del Fondo de Salud/ Gestión de acuerdos en el Consejo Directivo del Fondo de Salud</v>
          </cell>
          <cell r="H68">
            <v>42468</v>
          </cell>
          <cell r="I68" t="str">
            <v>Permanente</v>
          </cell>
          <cell r="J68" t="str">
            <v>Viceministerio de Política Criminal - Ivan Tovar</v>
          </cell>
          <cell r="K68">
            <v>365</v>
          </cell>
          <cell r="L68">
            <v>42895</v>
          </cell>
          <cell r="M68">
            <v>5</v>
          </cell>
          <cell r="N68">
            <v>21</v>
          </cell>
        </row>
        <row r="69">
          <cell r="C69" t="str">
            <v>PR-OG-VIGÉSIMO SEGUNDO 26</v>
          </cell>
          <cell r="D69" t="str">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ell>
          <cell r="E69" t="str">
            <v xml:space="preserve"> Brindar el apoyo técnico a las entidades concernidas en el cumplimiento de estas órdenes, según sea solicitado</v>
          </cell>
          <cell r="F69" t="str">
            <v>Según solicitud que realicen las entidades</v>
          </cell>
          <cell r="G69" t="str">
            <v>Acompañamiento técnico en solicitudes/ solicitudes de acompañamiento técnico presentadas</v>
          </cell>
          <cell r="H69">
            <v>42480</v>
          </cell>
          <cell r="I69" t="str">
            <v>Permanente</v>
          </cell>
          <cell r="J69" t="str">
            <v>Guillermo Otálora</v>
          </cell>
          <cell r="K69">
            <v>365</v>
          </cell>
          <cell r="L69">
            <v>42895</v>
          </cell>
          <cell r="M69">
            <v>5</v>
          </cell>
          <cell r="N69">
            <v>21</v>
          </cell>
        </row>
        <row r="70">
          <cell r="C70" t="str">
            <v>PR-OG-VIGÉSIMO SEGUNDO 26</v>
          </cell>
          <cell r="D70" t="str">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ell>
          <cell r="E70" t="str">
            <v xml:space="preserve">Realizar seguimiento a la prestación de servicios de salud para las Personas Privadas de la Libertad en los  Establecimientos Penitenciarios y Carcelarios del orden nacional  </v>
          </cell>
          <cell r="F70" t="str">
            <v>Informe mensual de seguimiento</v>
          </cell>
          <cell r="G70" t="str">
            <v xml:space="preserve">Número de informes de seguimiento mensual presentados a la USPEC al periodo del informe  
 /                                                     
Número total informes de seguimiento mensual ha presentar a la USPEC en el año </v>
          </cell>
          <cell r="H70">
            <v>42489</v>
          </cell>
          <cell r="I70" t="str">
            <v>Permanente</v>
          </cell>
          <cell r="J70" t="str">
            <v>Dirección de Atención y tratamiento
(Dra. Roselin Martinez Rosales)
Y
Subdirección de Atención en Salud
(Dr. Julio Ernesto Beltran Pulido)</v>
          </cell>
          <cell r="K70">
            <v>365</v>
          </cell>
          <cell r="L70">
            <v>42895</v>
          </cell>
          <cell r="M70">
            <v>5</v>
          </cell>
          <cell r="N70">
            <v>21</v>
          </cell>
        </row>
        <row r="71">
          <cell r="C71" t="str">
            <v>PR-OG-VIGÉSIMO SEGUNDO 26</v>
          </cell>
          <cell r="D71" t="str">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ell>
          <cell r="E71" t="str">
            <v>Participación en el grupo conformado por la Presidencia de la república para trabajar el componente de salud en el marco de la emergencia carcelaria.</v>
          </cell>
          <cell r="F71" t="str">
            <v>Establecidos en el Plan de Acción a trabajar por el Grupo conformado en los siguientes  componentes: preparación implementación nuevo esquema de salud; implementación; afiliación; infraestrutura;  atenciones intramurales y reclamaciones, según la competencia</v>
          </cell>
          <cell r="G71">
            <v>0</v>
          </cell>
          <cell r="H71">
            <v>42494</v>
          </cell>
          <cell r="I71">
            <v>42895</v>
          </cell>
          <cell r="J71" t="str">
            <v>Presidencia de la república - Paula Acosta
INPEC, USPEC, MInSalud, SUperSalud, MinJusticia, Fiducia.</v>
          </cell>
          <cell r="K71">
            <v>365</v>
          </cell>
          <cell r="L71">
            <v>42895</v>
          </cell>
          <cell r="M71">
            <v>5</v>
          </cell>
          <cell r="N71">
            <v>21</v>
          </cell>
        </row>
        <row r="72">
          <cell r="C72" t="str">
            <v>PR-OG-VIGÉSIMO SEGUNDO 26</v>
          </cell>
          <cell r="D72" t="str">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ell>
          <cell r="E72" t="str">
            <v>Ejecutar plan de Acción emergencia carcelaria</v>
          </cell>
          <cell r="F72" t="str">
            <v xml:space="preserve">Informe de avance  de las cinco (5) lineas de la emergencia carcelaria    
</v>
          </cell>
          <cell r="G72">
            <v>0</v>
          </cell>
          <cell r="H72">
            <v>42495</v>
          </cell>
          <cell r="I72">
            <v>42735</v>
          </cell>
          <cell r="J72" t="str">
            <v>Dirección de Atención y tratamiento
(Dra. Roselin Martinez Rosales)
Y
Subdirección de Atención en Salud
(Dr. Julio Ernesto Beltran Pulido)</v>
          </cell>
          <cell r="K72">
            <v>365</v>
          </cell>
          <cell r="L72">
            <v>42895</v>
          </cell>
          <cell r="M72">
            <v>5</v>
          </cell>
          <cell r="N72">
            <v>21</v>
          </cell>
        </row>
        <row r="73">
          <cell r="C73" t="str">
            <v>PR-OG-VIGÉSIMO SEGUNDO 27</v>
          </cell>
          <cell r="D73" t="str">
            <v>Asumir la articulación de las distintas entidades administrativas y los diferentes entes territoriales, diseñando una estrategia al respecto.</v>
          </cell>
          <cell r="E73" t="str">
            <v>La Secretaría Jurídica y  la Dirección de Gestión General de la Presidencia de la Republica diseñarán e implementarán la estrategia de articulación de las entidades señaladas en la sentencia.</v>
          </cell>
          <cell r="F73" t="str">
            <v>Acto administrativo contentivo de la estrategia</v>
          </cell>
          <cell r="G73">
            <v>0</v>
          </cell>
          <cell r="H73">
            <v>42468</v>
          </cell>
          <cell r="I73">
            <v>42474</v>
          </cell>
          <cell r="J73" t="str">
            <v>Secretaría Jurídica y Dirección de Gestión General</v>
          </cell>
          <cell r="K73">
            <v>10</v>
          </cell>
          <cell r="L73">
            <v>42544</v>
          </cell>
          <cell r="M73">
            <v>1</v>
          </cell>
          <cell r="N73">
            <v>22</v>
          </cell>
        </row>
        <row r="74">
          <cell r="C74" t="str">
            <v>PR-OG-VIGÉSIMO SEGUNDO 30</v>
          </cell>
          <cell r="D74" t="str">
            <v>Extractar las responsabilidades locales y nacionales emanadas de la providencia, como los objetivos de la superación del ECI en cada uno de los problemas identificados, para establecer la participación de todas las entidades involucradas, de conformidad con las competencias constitucionales y legales que deban asumir. A cada una de éstas se le comunicará su rol en la superación del ECI (A cargo de Presiencia, Defensoría del Pueblo y Procuraduría General de la Nación)</v>
          </cell>
          <cell r="E74" t="str">
            <v xml:space="preserve">La Secretaría Jurídica y la Dirección de Gestión General  prepararán una base de datos que contenga las órdenes impartidas a cada entidad, así como los objetivos en la superación del ECI  </v>
          </cell>
          <cell r="F74" t="str">
            <v>Base de datos</v>
          </cell>
          <cell r="G74">
            <v>0</v>
          </cell>
          <cell r="H74">
            <v>42468</v>
          </cell>
          <cell r="I74">
            <v>42474</v>
          </cell>
          <cell r="J74" t="str">
            <v>Secretaría Jurídica y Dirección de Gestión General</v>
          </cell>
          <cell r="K74">
            <v>5</v>
          </cell>
          <cell r="L74">
            <v>42537</v>
          </cell>
          <cell r="M74">
            <v>1</v>
          </cell>
          <cell r="N74">
            <v>23</v>
          </cell>
        </row>
        <row r="75">
          <cell r="C75" t="str">
            <v>PR-OG-VIGÉSIMO SEGUNDO 30</v>
          </cell>
          <cell r="D75" t="str">
            <v>Extractar las responsabilidades locales y nacionales emanadas de la providencia, como los objetivos de la superación del ECI en cada uno de los problemas identificados, para establecer la participación de todas las entidades involucradas, de conformidad con las competencias constitucionales y legales que deban asumir. A cada una de éstas se le comunicará su rol en la superación del ECI (A cargo de Presiencia, Defensoría del Pueblo y Procuraduría General de la Nación)</v>
          </cell>
          <cell r="E75" t="str">
            <v>La Secretaría Jurídica y la Dirección de Gestión General prepararán una comunicación informando a cada entidad su rol en la superación del ECI</v>
          </cell>
          <cell r="F75" t="str">
            <v>Oficios y notificaciones</v>
          </cell>
          <cell r="G75">
            <v>0</v>
          </cell>
          <cell r="H75">
            <v>42468</v>
          </cell>
          <cell r="I75">
            <v>42474</v>
          </cell>
          <cell r="J75" t="str">
            <v>Secretaría Jurídica y Dirección de Gestión General</v>
          </cell>
          <cell r="K75">
            <v>5</v>
          </cell>
          <cell r="L75">
            <v>42537</v>
          </cell>
          <cell r="M75">
            <v>1</v>
          </cell>
          <cell r="N75">
            <v>23</v>
          </cell>
        </row>
        <row r="76">
          <cell r="C76" t="str">
            <v>PR-OG-VIGÉSIMO SEGUNDO 30-a</v>
          </cell>
          <cell r="D76" t="str">
            <v>Diseñar la estrategia de seguimiento al cumplimiento de esta sentencia (Esta orden es compartida con la Procuraduría General de la Nación y la Defensoría del Pueblo)</v>
          </cell>
          <cell r="E76" t="str">
            <v xml:space="preserve">La Secretaría Jurídica y la Dirección de Gestión General establecerán la estrategia que permita realizar el seguimiento permanente a las ordenes de la sentencia T-762 que involucre a toda las entidades concernidas. </v>
          </cell>
          <cell r="F76" t="str">
            <v>Conformación de un comité de seguimiento y definición de los limeamientos para su funcionamiento</v>
          </cell>
          <cell r="G76">
            <v>0</v>
          </cell>
          <cell r="H76">
            <v>42468</v>
          </cell>
          <cell r="I76">
            <v>42474</v>
          </cell>
          <cell r="J76" t="str">
            <v>Secretaría Jurídica y Dirección de Gestión General</v>
          </cell>
          <cell r="K76">
            <v>90</v>
          </cell>
          <cell r="L76">
            <v>42622</v>
          </cell>
          <cell r="M76">
            <v>1</v>
          </cell>
          <cell r="N76">
            <v>24</v>
          </cell>
        </row>
        <row r="77">
          <cell r="C77" t="str">
            <v>PR-OG-VIGÉSIMO SEGUNDO 30-b</v>
          </cell>
          <cell r="D77" t="str">
            <v>Asumir la articulación en el evento en que deban concurrir varias entidades a la solución de alguno de los problemas planteados.</v>
          </cell>
          <cell r="E77" t="str">
            <v>La Secretaría Jurídica y la Dirección de Gestión General establececerán los lineamientos en el caso en que el cumplimiento de las órdenes involucren a varias entidades.</v>
          </cell>
          <cell r="F77" t="str">
            <v>Procedimiento de articulación</v>
          </cell>
          <cell r="G77">
            <v>0</v>
          </cell>
          <cell r="H77">
            <v>42468</v>
          </cell>
          <cell r="I77">
            <v>42474</v>
          </cell>
          <cell r="J77" t="str">
            <v>Secretaría Jurídica y Dirección de Gestión General</v>
          </cell>
          <cell r="K77">
            <v>90</v>
          </cell>
          <cell r="L77">
            <v>42622</v>
          </cell>
          <cell r="M77">
            <v>1</v>
          </cell>
          <cell r="N77">
            <v>25</v>
          </cell>
        </row>
        <row r="78">
          <cell r="C78" t="str">
            <v>PR-OG-VIGÉSIMO SEGUNDO 33</v>
          </cell>
          <cell r="D78" t="str">
            <v xml:space="preserve">Adecuar el dominio web www.politicacriminal.gov.co para la publicidad e interoperabilidad de dicha información entre las entidades involucradas en la superación del ECI. El dominio web, además, deberá exhibir esquemáticamente las decisiones de esta Corporación, identificando las órdenes proferidas, el fin de las mismas, sus destinatarios, los términos conferidos y estado del cumplimiento, a través de informes de gestión, de resultado y de impacto en los derechos de las personas privadas de la libertad.  
Adicionalmente la página web en mención debe hacer visible información estadística que permita, a la ciudadanía, visualizar el avance en la superación del ECI, a través de las metas propuestas, los adelantos y mejoras, las dificultades y los rezagos existentes. ( En asocio con el Ministerio de Tecnologías de la Comunicación y las Comunicaciones)
PC-105 Publicar los proyectos y los avances, estancamientos o retrocesos en la superación del ECI a través de la página web http://www.politicacriminal.gov.co/
</v>
          </cell>
          <cell r="E78" t="str">
            <v>Las acciones se adelantarán en el marco del Subcomité de Información  creado el 4 de mayo de 2016 con la circular CIR16-00000009 de Presidencia de la República</v>
          </cell>
          <cell r="F78" t="str">
            <v>Dominio web  www.politicacriminal.gov.co funcionando en las condiciones establecidas en la sentencia de conformidad con el Plan de Acción Del Subcomité de Información.</v>
          </cell>
          <cell r="G78">
            <v>0</v>
          </cell>
          <cell r="H78">
            <v>42494</v>
          </cell>
          <cell r="I78" t="str">
            <v>Pendiente</v>
          </cell>
          <cell r="J78" t="str">
            <v>Comité Información</v>
          </cell>
          <cell r="K78">
            <v>300</v>
          </cell>
          <cell r="L78">
            <v>42834</v>
          </cell>
          <cell r="M78">
            <v>2</v>
          </cell>
          <cell r="N78">
            <v>26</v>
          </cell>
        </row>
        <row r="79">
          <cell r="C79" t="str">
            <v>PR-OG-VIGÉSIMO SEGUNDO 33</v>
          </cell>
          <cell r="D79" t="str">
            <v xml:space="preserve">Adecuar el dominio web www.politicacriminal.gov.co para la publicidad e interoperabilidad de dicha información entre las entidades involucradas en la superación del ECI. El dominio web, además, deberá exhibir esquemáticamente las decisiones de esta Corporación, identificando las órdenes proferidas, el fin de las mismas, sus destinatarios, los términos conferidos y estado del cumplimiento, a través de informes de gestión, de resultado y de impacto en los derechos de las personas privadas de la libertad.  
Adicionalmente la página web en mención debe hacer visible información estadística que permita, a la ciudadanía, visualizar el avance en la superación del ECI, a través de las metas propuestas, los adelantos y mejoras, las dificultades y los rezagos existentes. ( En asocio con el Ministerio de Tecnologías de la Comunicación y las Comunicaciones)
PC-105 Publicar los proyectos y los avances, estancamientos o retrocesos en la superación del ECI a través de la página web http://www.politicacriminal.gov.co/
</v>
          </cell>
          <cell r="E79" t="str">
            <v>Las acciones se adelantarán en el marco del Subcomité de Información  creado el 4 de mayo de 2016 con la circular CIR16-00000009 de Presidencia de la República</v>
          </cell>
          <cell r="F79" t="str">
            <v>Dominio web  www.politicacriminal.gov.co funcionando en las condiciones establecidas en la sentencia de conformidad con el Plan de Acción Del Subcomité de Información.</v>
          </cell>
          <cell r="G79">
            <v>0</v>
          </cell>
          <cell r="H79">
            <v>42494</v>
          </cell>
          <cell r="I79" t="str">
            <v>Pendiente</v>
          </cell>
          <cell r="J79" t="str">
            <v>Comité Información</v>
          </cell>
          <cell r="K79">
            <v>300</v>
          </cell>
          <cell r="L79">
            <v>42834</v>
          </cell>
          <cell r="M79">
            <v>2</v>
          </cell>
          <cell r="N79">
            <v>26</v>
          </cell>
        </row>
        <row r="80">
          <cell r="C80" t="str">
            <v>PR-OG-VIGÉSIMO SEGUNDO 34</v>
          </cell>
          <cell r="D80" t="str">
            <v>Garantizar que las erogaciones que sean consecuencia de esta sentencia sean efectuadas con el fin de colaborar a las instituciones concernidas, para efectuar las acciones que les correspondan, en los términos conferidos. (Órden compartida con el Ministerio de Hacienda y Crédito Público y el DNP)</v>
          </cell>
          <cell r="E80" t="str">
            <v>Realizar oportunamente los trámites presupuestales competencia del DNP, que sean requeridos para viabilizar las actividades del Ministerio de Justicia, el INPEC y la USPEC para el cumplimiento de la sentencia.</v>
          </cell>
          <cell r="F80" t="str">
            <v>Reporte semestral de trámites presupuestales realizados por solicitud del Ministerio de Justicia, INPEC y USPEC, que tengan relación con el cumplimiento de la sentencia T-762 de 2015.</v>
          </cell>
          <cell r="G80" t="str">
            <v>Trámites presupuestales competencia del DNP realizados/trámites presupuestales competencia del DNP  solicitados</v>
          </cell>
          <cell r="H80">
            <v>42480</v>
          </cell>
          <cell r="I80" t="str">
            <v>Permanente</v>
          </cell>
          <cell r="J80" t="str">
            <v>Guillermo Otálora</v>
          </cell>
          <cell r="K80">
            <v>0</v>
          </cell>
          <cell r="L80" t="str">
            <v/>
          </cell>
          <cell r="M80">
            <v>2</v>
          </cell>
          <cell r="N80">
            <v>27</v>
          </cell>
        </row>
        <row r="81">
          <cell r="C81" t="str">
            <v>PR-OG-VIGÉSIMO SEGUNDO 34</v>
          </cell>
          <cell r="D81" t="str">
            <v>Garantizar que las erogaciones que sean consecuencia de esta sentencia sean efectuadas con el fin de colaborar a las instituciones concernidas, para efectuar las acciones que les correspondan, en los términos conferidos. (Órden compartida con el Ministerio de Hacienda y Crédito Público y el DNP)</v>
          </cell>
          <cell r="E81" t="str">
            <v>Emitir una comunicación dando alcance a la circular de programación del presupuesto de la vigencia 2017, una vez definidos las cuotas de resupuesto de cada una de las entidades, de acuerdo con la situación fiscal y la disponibilidad presupuestal, con el fin de que las entidades prioricen cada una de las  ordenes dadas en al sentencia T-762 de 2015</v>
          </cell>
          <cell r="F81" t="str">
            <v xml:space="preserve">
- Oficio
- Reporte de los rubros presupuestales  de  gasto para atender las órdenes priorizadas por las entidades ejecutoras contenidas en el presupuesto 2017, para el cumplimiento de la sentencia T-762 de 2015</v>
          </cell>
          <cell r="G81">
            <v>0</v>
          </cell>
          <cell r="H81">
            <v>42500</v>
          </cell>
          <cell r="I81">
            <v>42673</v>
          </cell>
          <cell r="J81" t="str">
            <v>Dirección General del Prespuesto Público Nacional</v>
          </cell>
          <cell r="K81">
            <v>0</v>
          </cell>
          <cell r="L81" t="str">
            <v/>
          </cell>
          <cell r="M81">
            <v>2</v>
          </cell>
          <cell r="N81">
            <v>27</v>
          </cell>
        </row>
        <row r="82">
          <cell r="C82" t="str">
            <v>PR-OG-VIGÉSIMO SEGUNDO 34</v>
          </cell>
          <cell r="D82" t="str">
            <v>Garantizar que las erogaciones que sean consecuencia de esta sentencia sean efectuadas con el fin de colaborar a las instituciones concernidas, para efectuar las acciones que les correspondan, en los términos conferidos. (Órden compartida con el Ministerio de Hacienda y Crédito Público y el DNP)</v>
          </cell>
          <cell r="E82" t="str">
            <v xml:space="preserve">Emitir comunicación solicitando a las entidades que ejecutan el presupuesto del Sistema Nacional Penitenciario y Carcelario que prioricen en el presupuesto de la vigencia 2016 el cumplimiento de las ordenes emitidas en la setencia T-762 de 2015. Asimismo, las entidades deberán informar al epartamento Nacional de Planeación y al Ministerio de Hacienda las acciones y los montos destinados para tal fin. </v>
          </cell>
          <cell r="F82" t="str">
            <v xml:space="preserve">
- Oficio
- Reporte de la entidad de las acciones y montos sobre la priorización de las órdenes en su presupuesto</v>
          </cell>
          <cell r="G82" t="str">
            <v>Oficios remitidos/oficios proyectados emitir</v>
          </cell>
          <cell r="H82">
            <v>42500</v>
          </cell>
          <cell r="I82">
            <v>42673</v>
          </cell>
          <cell r="J82" t="str">
            <v>Dirección General del Prespuesto Público Nacional</v>
          </cell>
          <cell r="K82">
            <v>0</v>
          </cell>
          <cell r="L82" t="str">
            <v/>
          </cell>
          <cell r="M82">
            <v>2</v>
          </cell>
          <cell r="N82">
            <v>27</v>
          </cell>
        </row>
        <row r="83">
          <cell r="C83" t="str">
            <v xml:space="preserve">PR-OP-VIGÉSIMO TERCERO </v>
          </cell>
          <cell r="D83" t="str">
            <v xml:space="preserve">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v>
          </cell>
          <cell r="E83" t="str">
            <v>Coordinar con MinInterior la manera como MinJusticia debe acercarse a los entes territoriales.</v>
          </cell>
          <cell r="F83" t="str">
            <v>Actas de coordinación de los actores</v>
          </cell>
          <cell r="G83">
            <v>0</v>
          </cell>
          <cell r="H83">
            <v>42468</v>
          </cell>
          <cell r="I83">
            <v>42498</v>
          </cell>
          <cell r="J83" t="str">
            <v>MinJusticia - Diego Olarte - Dirección de Política Criminal y Penitenciaria</v>
          </cell>
          <cell r="K83">
            <v>30</v>
          </cell>
          <cell r="L83">
            <v>42560</v>
          </cell>
          <cell r="M83">
            <v>2</v>
          </cell>
          <cell r="N83">
            <v>28</v>
          </cell>
        </row>
        <row r="84">
          <cell r="C84" t="str">
            <v xml:space="preserve">PR-OP-VIGÉSIMO TERCERO </v>
          </cell>
          <cell r="D84" t="str">
            <v xml:space="preserve">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v>
          </cell>
          <cell r="E84" t="str">
            <v>Notificar a los entes territoriales de la sentencia T-762 de 2015 y enviar guía para tramitar proyectos para la construcción de establecimientos carcelarios para población sindicada.</v>
          </cell>
          <cell r="F84" t="str">
            <v>Oficiar a las entidades territoriales</v>
          </cell>
          <cell r="G84">
            <v>0</v>
          </cell>
          <cell r="H84">
            <v>42468</v>
          </cell>
          <cell r="I84">
            <v>42498</v>
          </cell>
          <cell r="J84" t="str">
            <v>MinJusticia - Diego Olarte - Dirección de Política Criminal y Penitenciaria</v>
          </cell>
          <cell r="K84">
            <v>30</v>
          </cell>
          <cell r="L84">
            <v>42560</v>
          </cell>
          <cell r="M84">
            <v>2</v>
          </cell>
          <cell r="N84">
            <v>28</v>
          </cell>
        </row>
        <row r="85">
          <cell r="C85" t="str">
            <v xml:space="preserve">PR-OP-VIGÉSIMO TERCERO </v>
          </cell>
          <cell r="D85" t="str">
            <v xml:space="preserve">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v>
          </cell>
          <cell r="E85" t="str">
            <v>Realizar jornada de capacitación a los entes territoriales conminados en la sentencia, que incluya entendimiento del sistema penitenciario y carcelario, sus obligaciones con el mismo, las formas de participación activa en dicho sistema y la forma como deben construir planes de acción de cumplimiento de sus obligaciones frente al sistema penitenciario y carcelario.</v>
          </cell>
          <cell r="F85" t="str">
            <v>Jornada de capacitación (a partir de esta jornada, las entidades territoriales tendrán un plazo para remitir al Ministerio de Justicia y del Derecho los planes de acción de sus respectivos municipios y departamentos para cumplir las obligaciones frente al sistema penitenciario y carcelario)</v>
          </cell>
          <cell r="G85">
            <v>0</v>
          </cell>
          <cell r="H85">
            <v>42598</v>
          </cell>
          <cell r="I85">
            <v>42613</v>
          </cell>
          <cell r="J85" t="str">
            <v>MinJusticia - Diego Olarte - Dirección de Política Criminal y Penitenciaria</v>
          </cell>
          <cell r="K85">
            <v>30</v>
          </cell>
          <cell r="L85">
            <v>42560</v>
          </cell>
          <cell r="M85">
            <v>2</v>
          </cell>
          <cell r="N85">
            <v>28</v>
          </cell>
        </row>
        <row r="86">
          <cell r="C86" t="str">
            <v xml:space="preserve">PR-OP-VIGÉSIMO TERCERO </v>
          </cell>
          <cell r="D86" t="str">
            <v xml:space="preserve">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v>
          </cell>
          <cell r="E86" t="str">
            <v>Coordinar el acompañamiento y asesorías técnicas que el Ministerio de Justicia y del Derecho, el INPEC o la USPEC deben brindar a las entidades territoriales para que estas, desde su autonomía administrativa, puedan cumplir con sus obligaciones frente al sistema penitenciario y carcelario.</v>
          </cell>
          <cell r="F86" t="str">
            <v>Visitas, nuevas capacitaciones, gestiones administrativas, o cualquier otra acción que sea necesaria para que se ejecute el plan de acción de cada entidad territorial.</v>
          </cell>
          <cell r="G86">
            <v>0</v>
          </cell>
          <cell r="H86">
            <v>42622</v>
          </cell>
          <cell r="I86" t="str">
            <v>31/09/2016</v>
          </cell>
          <cell r="J86" t="str">
            <v>MinJusticia - Diego Olarte - Dirección de Política Criminal y Penitenciaria</v>
          </cell>
          <cell r="K86">
            <v>30</v>
          </cell>
          <cell r="L86">
            <v>42560</v>
          </cell>
          <cell r="M86">
            <v>2</v>
          </cell>
          <cell r="N86">
            <v>28</v>
          </cell>
        </row>
        <row r="87">
          <cell r="C87" t="str">
            <v xml:space="preserve">PR-OP-VIGÉSIMO TERCERO </v>
          </cell>
          <cell r="D87" t="str">
            <v xml:space="preserve">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v>
          </cell>
          <cell r="E87" t="str">
            <v>(En caso que algunas entidades territoriales no envíen los planes de acción al Ministerio de Justicia y del Derecho). Continuar requiriendo el cumplimiento de las obligaciones frente al sistema penitenciario y carcelario por parte de las entidades territoriales conminadas en la sentencia que (i) no participen de la estrategia del Ministerio de Justicia y del Derecho o que (ii) en algún momento desistan del cumplimiento del plan de acción remitido a esta Cartera. A su vez, remitir a la Procuraduría General de la Nación el listado de estas entidades territoriales para lo de su competencia.</v>
          </cell>
          <cell r="F87" t="str">
            <v>Oficios de requerimientos a las entidades territoriales y a la Procuraduría General de la Nación.</v>
          </cell>
          <cell r="G87">
            <v>0</v>
          </cell>
          <cell r="H87">
            <v>42644</v>
          </cell>
          <cell r="I87">
            <v>42735</v>
          </cell>
          <cell r="J87" t="str">
            <v>MinJusticia - Diego Olarte - Dirección de Política Criminal y Penitenciaria</v>
          </cell>
          <cell r="K87">
            <v>30</v>
          </cell>
          <cell r="L87">
            <v>42560</v>
          </cell>
          <cell r="M87">
            <v>2</v>
          </cell>
          <cell r="N87">
            <v>28</v>
          </cell>
        </row>
        <row r="88">
          <cell r="C88" t="str">
            <v xml:space="preserve">PR-OP-VIGÉSIMO QUINTO </v>
          </cell>
          <cell r="D88" t="str">
            <v>Adecuar todas las áreas de sanidad de los 16 establecimientos de reclusión bajo estudio para que se cumplan con las condiciones mínimas de prestación del servicio de salud ( A cargo de INPEC, USPEC,  Ministerio de Justicia)</v>
          </cell>
          <cell r="E88" t="str">
            <v xml:space="preserve">La USPEC realizará un informe con la descripción de las áreas de sanidad de los 16 establecimientos que ya han sido intervenidas. 
</v>
          </cell>
          <cell r="F88" t="str">
            <v xml:space="preserve">Informe con la descripción de las obras ejecutadas en las áreas de sanidad a la fecha intervenidas.     </v>
          </cell>
          <cell r="G88">
            <v>0</v>
          </cell>
          <cell r="H88">
            <v>42468</v>
          </cell>
          <cell r="I88">
            <v>42510</v>
          </cell>
          <cell r="J88" t="str">
            <v xml:space="preserve">Alejandro Trujillo - Asesor           Juliana Sotelo Lemus - Abogada Oficina Jurídica.                    Rene Garzón - Director de Infraestructura.                           </v>
          </cell>
          <cell r="K88">
            <v>365</v>
          </cell>
          <cell r="L88">
            <v>42833</v>
          </cell>
          <cell r="M88">
            <v>3</v>
          </cell>
          <cell r="N88">
            <v>30</v>
          </cell>
        </row>
        <row r="89">
          <cell r="C89" t="str">
            <v xml:space="preserve">PR-OP-VIGÉSIMO QUINTO </v>
          </cell>
          <cell r="D89" t="str">
            <v>Adecuar todas las áreas de sanidad de los 16 establecimientos de reclusión bajo estudio para que se cumplan con las condiciones mínimas de prestación del servicio de salud ( A cargo de INPEC, USPEC,  Ministerio de Justicia)</v>
          </cell>
          <cell r="E89" t="str">
            <v xml:space="preserve"> La USPEC realizará el mantenimiento y/o adecuación de las áreas de sanidad articulado al plan de accion formulado para la declaratoria de emergencia carcelaria, sujeto a la aprobación y asignación presupuestal del proyecto del rubro de inversión de mantenimiento de infraestructura de establecimientos de reclusión.</v>
          </cell>
          <cell r="F89" t="str">
            <v>estructuración del proyecto para registro en el banco de proyectos de inversion para la vigencia 2017 el cual involucra el trámite de vigencias futuras</v>
          </cell>
          <cell r="G89">
            <v>0</v>
          </cell>
          <cell r="H89">
            <v>42468</v>
          </cell>
          <cell r="I89">
            <v>42521</v>
          </cell>
          <cell r="J89" t="str">
            <v xml:space="preserve">Rene Garzón - Director de Infraestructura.     Gustavo Camelo - Jefe Oficina de Planeación (e). </v>
          </cell>
          <cell r="K89">
            <v>365</v>
          </cell>
          <cell r="L89">
            <v>42833</v>
          </cell>
          <cell r="M89">
            <v>3</v>
          </cell>
          <cell r="N89">
            <v>30</v>
          </cell>
        </row>
        <row r="90">
          <cell r="C90" t="str">
            <v xml:space="preserve">PR-OP-VIGÉSIMO QUINTO </v>
          </cell>
          <cell r="D90" t="str">
            <v>Adecuar todas las áreas de sanidad de los 16 establecimientos de reclusión bajo estudio para que se cumplan con las condiciones mínimas de prestación del servicio de salud ( A cargo de INPEC, USPEC,  Ministerio de Justicia)</v>
          </cell>
          <cell r="E90" t="str">
            <v xml:space="preserve">Se realizarán visitas a los 16 establecimientos por parte de funcionarios de la USPEC, con el objeto de establecer las condiciones actuales de infraestructura de las áreas de sanidad, diagnóstico y requerimientos en términos presupuestales y técnicos, así como establecer cuántas de ellas tienen la posibilidad de ser adecuadas cumpliendo con el parámetro establecido por la Corte, lo anterior teniendo en cuenta condiciones de disponibilidad de área, vetustez de la estructura, etc. </v>
          </cell>
          <cell r="F90" t="str">
            <v xml:space="preserve">Diagnóstico del estado actual de los 16 Establecimientos.     </v>
          </cell>
          <cell r="G90">
            <v>0</v>
          </cell>
          <cell r="H90">
            <v>42468</v>
          </cell>
          <cell r="I90">
            <v>42583</v>
          </cell>
          <cell r="J90" t="str">
            <v xml:space="preserve">Alejandro Trujillo - Asesor           Juliana Sotelo Lemus - Abogada Oficina Jurídica.                    Rene Garzón - Director de Infraestructura.                           </v>
          </cell>
          <cell r="K90">
            <v>365</v>
          </cell>
          <cell r="L90">
            <v>42833</v>
          </cell>
          <cell r="M90">
            <v>3</v>
          </cell>
          <cell r="N90">
            <v>30</v>
          </cell>
        </row>
        <row r="91">
          <cell r="C91" t="str">
            <v xml:space="preserve">PR-OP-VIGÉSIMO QUINTO </v>
          </cell>
          <cell r="D91" t="str">
            <v>Adecuar todas las áreas de sanidad de los 16 establecimientos de reclusión bajo estudio para que se cumplan con las condiciones mínimas de prestación del servicio de salud ( A cargo de INPEC, USPEC,  Ministerio de Justicia)</v>
          </cell>
          <cell r="E91" t="str">
            <v>Solicitar al INPEC la modificación de las actas de priorización con la finalidad de que sean ajustadas a las órdenes de la T-762 de 2015, esto es que incluyan adecuaciones a las áreas de sanidad, baterías sanitarias, duchas, alojamiento, áreas visita conyugal, etc).</v>
          </cell>
          <cell r="F91" t="str">
            <v>Solicitud de modificación de las actas de priorización.</v>
          </cell>
          <cell r="G91">
            <v>0</v>
          </cell>
          <cell r="H91">
            <v>42476</v>
          </cell>
          <cell r="I91">
            <v>42489</v>
          </cell>
          <cell r="J91" t="str">
            <v>Juliana Sotelo Abogada Oficina Jurídica</v>
          </cell>
          <cell r="K91">
            <v>365</v>
          </cell>
          <cell r="L91">
            <v>42833</v>
          </cell>
          <cell r="M91">
            <v>3</v>
          </cell>
          <cell r="N91">
            <v>30</v>
          </cell>
        </row>
        <row r="92">
          <cell r="C92" t="str">
            <v xml:space="preserve">PR-OP-VIGÉSIMO QUINTO </v>
          </cell>
          <cell r="D92" t="str">
            <v>Adecuar todas las áreas de sanidad de los 16 establecimientos de reclusión bajo estudio para que se cumplan con las condiciones mínimas de prestación del servicio de salud ( A cargo de INPEC, USPEC,  Ministerio de Justicia)</v>
          </cell>
          <cell r="E92" t="str">
            <v xml:space="preserve">Priorizar en el plan de necesidades las obras de infraestructura correspondientes a la sentencia relativas a las áreas de sanidad,  en  los 16 establecimientos de sentencia. </v>
          </cell>
          <cell r="F92" t="str">
            <v>Actas de priorización ajustadas</v>
          </cell>
          <cell r="G92">
            <v>0</v>
          </cell>
          <cell r="H92">
            <v>42489</v>
          </cell>
          <cell r="I92">
            <v>42524</v>
          </cell>
          <cell r="J92" t="str">
            <v xml:space="preserve">Directores de establecimiento carcelario y
Grupo Logístico de la Dirección de Gestión Corporativa 
(Capitan Gutierrez Barrera Edgar) </v>
          </cell>
          <cell r="K92">
            <v>365</v>
          </cell>
          <cell r="L92">
            <v>42833</v>
          </cell>
          <cell r="M92">
            <v>3</v>
          </cell>
          <cell r="N92">
            <v>30</v>
          </cell>
        </row>
        <row r="93">
          <cell r="C93" t="str">
            <v xml:space="preserve">PR-OP-VIGÉSIMO QUINTO </v>
          </cell>
          <cell r="D93" t="str">
            <v>Adecuar todas las áreas de sanidad de los 16 establecimientos de reclusión bajo estudio para que se cumplan con las condiciones mínimas de prestación del servicio de salud ( A cargo de INPEC, USPEC,  Ministerio de Justicia)</v>
          </cell>
          <cell r="E93" t="str">
            <v xml:space="preserve">Se realizarán visitas a los 16 establecimientos por parte de funcionarios de la USPEC, con el objeto de establecer las condiciones actuales de infraestructura de las áreas de sanidad, diagnóstico y requerimientos en términos presupuestales y técnicos, así como establecer cuántas de ellas tienen la posibilidad de ser adecuadas cumpliendo con el parámetro establecido por la Corte, lo anterior teniendo en cuenta condiciones de disponibilidad de área, vetustez de la estructura, etc. </v>
          </cell>
          <cell r="F93" t="str">
            <v>Alternativas de Intervención</v>
          </cell>
          <cell r="G93">
            <v>0</v>
          </cell>
          <cell r="H93">
            <v>42584</v>
          </cell>
          <cell r="I93">
            <v>42612</v>
          </cell>
          <cell r="J93" t="str">
            <v xml:space="preserve">Alejandro Trujillo - Asesor           Juliana Sotelo Lemus - Abogada Oficina Jurídica.                    Rene Garzón - Director de Infraestructura.                           </v>
          </cell>
          <cell r="K93">
            <v>365</v>
          </cell>
          <cell r="L93">
            <v>42833</v>
          </cell>
          <cell r="M93">
            <v>3</v>
          </cell>
          <cell r="N93">
            <v>30</v>
          </cell>
        </row>
        <row r="94">
          <cell r="C94" t="str">
            <v xml:space="preserve">PR-OP-VIGÉSIMO QUINTO </v>
          </cell>
          <cell r="D94" t="str">
            <v>Adecuar todas las áreas de sanidad de los 16 establecimientos de reclusión bajo estudio para que se cumplan con las condiciones mínimas de prestación del servicio de salud ( A cargo de INPEC, USPEC,  Ministerio de Justicia)</v>
          </cell>
          <cell r="E94" t="str">
            <v xml:space="preserve"> Ejecución de obras de mantenimiento mencionadas en los 16 establecimientos de reclusion, de acuerdo con la necesidad priorizada</v>
          </cell>
          <cell r="F94" t="str">
            <v xml:space="preserve">obras ejecutadas </v>
          </cell>
          <cell r="G94">
            <v>0</v>
          </cell>
          <cell r="H94">
            <v>42705</v>
          </cell>
          <cell r="I94">
            <v>43100</v>
          </cell>
          <cell r="J94" t="str">
            <v xml:space="preserve">Alejandro Trujillo - Asesor           Juliana Sotelo Lemus - Abogada Oficina Jurídica.                    Rene Garzón - Director de Infraestructura. </v>
          </cell>
          <cell r="K94">
            <v>365</v>
          </cell>
          <cell r="L94">
            <v>42833</v>
          </cell>
          <cell r="M94">
            <v>3</v>
          </cell>
          <cell r="N94">
            <v>30</v>
          </cell>
        </row>
        <row r="95">
          <cell r="C95" t="str">
            <v xml:space="preserve">PR-OP-VIGÉSIMO QUINTO </v>
          </cell>
          <cell r="D95" t="str">
            <v>Adecuar todas las áreas de sanidad de los 16 establecimientos de reclusión bajo estudio para que se cumplan con las condiciones mínimas de prestación del servicio de salud ( A cargo de INPEC, USPEC,  Ministerio de Justicia)</v>
          </cell>
          <cell r="E95" t="str">
            <v>Verificar que los proyectos de infraestructura penitenciaria y carcelaria presentados por la USPEC cumplan con los estándares para brindar las condiciones mínimas de subsistencia digna y humana a la población reclusa</v>
          </cell>
          <cell r="F95" t="str">
            <v>Proyectos con los estándares para brindar las condiciones mínimas de subsistencia digna y humana a la población reclusa transferidos a control posterior de viabilidad DNP.
Proyectos que no cumplen con los estándares para brindar las condiciones mínimas de subsistencia digna y humana a la población reclusa devueltos a la USPEC, teniendo en cuenta la viabilidad técnica y constructiva de los proyectos</v>
          </cell>
          <cell r="G95" t="str">
            <v xml:space="preserve">Gestión de viabilizaciones técnicas realizadas en el periodo a proyectos de infraestructura carcelaria / Gestión de viabilización técnica de proyectos de infraestructura carcelaria </v>
          </cell>
          <cell r="H95">
            <v>42833</v>
          </cell>
          <cell r="I95" t="str">
            <v>Permanente</v>
          </cell>
          <cell r="J95" t="str">
            <v>MinJusticia - Rafael Díaz - Oficina de Planeación</v>
          </cell>
          <cell r="K95">
            <v>365</v>
          </cell>
          <cell r="L95">
            <v>42833</v>
          </cell>
          <cell r="M95">
            <v>3</v>
          </cell>
          <cell r="N95">
            <v>30</v>
          </cell>
        </row>
        <row r="96">
          <cell r="C96" t="str">
            <v xml:space="preserve">PR-OP-VIGÉSIMO SEXTO </v>
          </cell>
          <cell r="D96" t="str">
            <v>Poner a disposición de cada interno kit de aseo, colchoneta, almohada, sábanas y cobija(s) en caso de ser necesarias, para su descanso nocturno; cada persona que ingrese al penal debe contar con esta misma garantía (A cargo de INPEC, USPEC)</v>
          </cell>
          <cell r="E96" t="str">
            <v>Entregar los kits de aseo completos al 100% de la PPL de los 16 ERON objeto de la sentencia</v>
          </cell>
          <cell r="F96" t="str">
            <v>Constancias de entrega</v>
          </cell>
          <cell r="G96">
            <v>0</v>
          </cell>
          <cell r="H96">
            <v>42468</v>
          </cell>
          <cell r="I96">
            <v>42558</v>
          </cell>
          <cell r="J96" t="str">
            <v xml:space="preserve">Dirección de Atención y tratamiento
(Dra. Roselin Martinez Rosales) yDirectores establecimientos </v>
          </cell>
          <cell r="K96">
            <v>91</v>
          </cell>
          <cell r="L96">
            <v>42559</v>
          </cell>
          <cell r="M96">
            <v>2</v>
          </cell>
          <cell r="N96">
            <v>31</v>
          </cell>
        </row>
        <row r="97">
          <cell r="C97" t="str">
            <v xml:space="preserve">PR-OP-VIGÉSIMO SEXTO </v>
          </cell>
          <cell r="D97" t="str">
            <v>Poner a disposición de cada interno kit de aseo, colchoneta, almohada, sábanas y cobija(s) en caso de ser necesarias, para su descanso nocturno; cada persona que ingrese al penal debe contar con esta misma garantía (A cargo de INPEC, USPEC)</v>
          </cell>
          <cell r="E97" t="str">
            <v>Verificar cuántos internos en los 16 establecimientos no tienen colchoneta, almohada, sábanas y cobija(s)</v>
          </cell>
          <cell r="F97" t="str">
            <v>Censo a población privada de la libertad con formulario particular</v>
          </cell>
          <cell r="G97">
            <v>0</v>
          </cell>
          <cell r="H97">
            <v>42522</v>
          </cell>
          <cell r="I97">
            <v>42536</v>
          </cell>
          <cell r="J97" t="str">
            <v xml:space="preserve">Dirección de Atención y tratamiento
(Dra. Roselin Martinez Rosales) yDirectores establecimientos </v>
          </cell>
          <cell r="K97">
            <v>91</v>
          </cell>
          <cell r="L97">
            <v>42559</v>
          </cell>
          <cell r="M97">
            <v>2</v>
          </cell>
          <cell r="N97">
            <v>31</v>
          </cell>
        </row>
        <row r="98">
          <cell r="C98" t="str">
            <v xml:space="preserve">PR-OP-VIGÉSIMO SEXTO </v>
          </cell>
          <cell r="D98" t="str">
            <v>Poner a disposición de cada interno kit de aseo, colchoneta, almohada, sábanas y cobija(s) en caso de ser necesarias, para su descanso nocturno; cada persona que ingrese al penal debe contar con esta misma garantía (A cargo de INPEC, USPEC)</v>
          </cell>
          <cell r="E98" t="str">
            <v xml:space="preserve">Suministrar en los 16 establecimientos colchoneta, almohada, sábanas y cobija(s) de acuerdo al informe de necesidades </v>
          </cell>
          <cell r="F98" t="str">
            <v>Constancias de entrega</v>
          </cell>
          <cell r="G98">
            <v>0</v>
          </cell>
          <cell r="H98">
            <v>42537</v>
          </cell>
          <cell r="I98">
            <v>42558</v>
          </cell>
          <cell r="J98" t="str">
            <v xml:space="preserve">Dirección de Atención y tratamiento
(Dra. Roselin Martinez Rosales) y Directores establecimientos </v>
          </cell>
          <cell r="K98">
            <v>91</v>
          </cell>
          <cell r="L98">
            <v>42559</v>
          </cell>
          <cell r="M98">
            <v>2</v>
          </cell>
          <cell r="N98">
            <v>31</v>
          </cell>
        </row>
        <row r="99">
          <cell r="C99" t="str">
            <v xml:space="preserve">PR-OP-VIGÉSIMO SEXTO </v>
          </cell>
          <cell r="D99" t="str">
            <v>Poner a disposición de cada interno kit de aseo, colchoneta, almohada, sábanas y cobija(s) en caso de ser necesarias, para su descanso nocturno; cada persona que ingrese al penal debe contar con esta misma garantía (A cargo de INPEC, USPEC)</v>
          </cell>
          <cell r="E99" t="str">
            <v>Solicitar a Defensoria del Pueblo que constate que el 100% de la PPL de los 16 establecimientos cuenta con colchoneta, almohada, sábanas y cobija(s)</v>
          </cell>
          <cell r="F99" t="str">
            <v>Oficio de solicitud a la defensoría</v>
          </cell>
          <cell r="G99">
            <v>0</v>
          </cell>
          <cell r="H99">
            <v>42559</v>
          </cell>
          <cell r="I99">
            <v>42559</v>
          </cell>
          <cell r="J99" t="str">
            <v xml:space="preserve">Directores de Establecimientos  </v>
          </cell>
          <cell r="K99">
            <v>91</v>
          </cell>
          <cell r="L99">
            <v>42559</v>
          </cell>
          <cell r="M99">
            <v>2</v>
          </cell>
          <cell r="N99">
            <v>31</v>
          </cell>
        </row>
        <row r="100">
          <cell r="C100" t="str">
            <v xml:space="preserve">PR-OP-VIGÉSIMO SEXTO </v>
          </cell>
          <cell r="D100" t="str">
            <v>Poner a disposición de cada interno kit de aseo, colchoneta, almohada, sábanas y cobija(s) en caso de ser necesarias, para su descanso nocturno; cada persona que ingrese al penal debe contar con esta misma garantía (A cargo de INPEC, USPEC)</v>
          </cell>
          <cell r="E100" t="str">
            <v>Entregar  cada cuatro (4) meses los kits de aseo completos al 100% de la PPL de los 16 ERON objeto de la sentencia</v>
          </cell>
          <cell r="F100" t="str">
            <v>Constancias de entrega</v>
          </cell>
          <cell r="G100" t="str">
            <v xml:space="preserve">Numero de entregas realizadas de kits de aseo a la PPL al periodo del informe
/
Numero de entregas programadas de kits de aseo a la PPL en el año
</v>
          </cell>
          <cell r="H100">
            <v>42705</v>
          </cell>
          <cell r="I100" t="str">
            <v>Permanente</v>
          </cell>
          <cell r="J100" t="str">
            <v xml:space="preserve">Dirección de Atención y tratamiento
(Dra. Roselin Martinez Rosales) yDirectores establecimientos </v>
          </cell>
          <cell r="K100">
            <v>91</v>
          </cell>
          <cell r="L100">
            <v>42559</v>
          </cell>
          <cell r="M100">
            <v>2</v>
          </cell>
          <cell r="N100">
            <v>31</v>
          </cell>
        </row>
        <row r="101">
          <cell r="C101" t="str">
            <v xml:space="preserve">PR-OP-VIGÉSIMO SEXTO </v>
          </cell>
          <cell r="D101" t="str">
            <v>Poner a disposición de cada interno kit de aseo, colchoneta, almohada, sábanas y cobija(s) en caso de ser necesarias, para su descanso nocturno; cada persona que ingrese al penal debe contar con esta misma garantía (A cargo de INPEC, USPEC)</v>
          </cell>
          <cell r="E101" t="str">
            <v>La USPEC no es competente del suministro de los elementos descritos por la Corte</v>
          </cell>
          <cell r="F101">
            <v>0</v>
          </cell>
          <cell r="G101">
            <v>0</v>
          </cell>
          <cell r="H101" t="str">
            <v>N.A.</v>
          </cell>
          <cell r="I101" t="str">
            <v>N.A.</v>
          </cell>
          <cell r="J101" t="str">
            <v>N.A.</v>
          </cell>
          <cell r="K101">
            <v>91</v>
          </cell>
          <cell r="L101">
            <v>42559</v>
          </cell>
          <cell r="M101">
            <v>2</v>
          </cell>
          <cell r="N101">
            <v>31</v>
          </cell>
        </row>
        <row r="102">
          <cell r="C102" t="str">
            <v xml:space="preserve">PR-OP-VIGÉSIMO SÉPTIMO </v>
          </cell>
          <cell r="D102" t="str">
            <v>Poner a disposición de los internos una cantidad razonable de duchas y baterías sanitarias, en óptimos estado de funcionamiento (A cargo de INPEC, USPEC)</v>
          </cell>
          <cell r="E102" t="str">
            <v>La USPEC realizará el mantenimiento de las baterias sanitarias y duchas de manera progresiva y de acuerdo al alcance presupuestal y técnico de la infreaestructura en cada establecimiento,sujeto a la aprobación y asignación presupuestal del proyecto del rubro de inversión de mantenimiento de infraestructura de establecimientos de reclusión.</v>
          </cell>
          <cell r="F102" t="str">
            <v>Estructuración del proyecto para registro en el banco de proyectos de inversion para la vigencia 2017 el cual involucra el trámite de vigencias futuras</v>
          </cell>
          <cell r="G102">
            <v>0</v>
          </cell>
          <cell r="H102">
            <v>42468</v>
          </cell>
          <cell r="I102">
            <v>42521</v>
          </cell>
          <cell r="J102" t="str">
            <v xml:space="preserve">Rene Garzón - Director de Infraestructura.        Gustavo Camelo - Jefe Oficina Asesora de Planeación (e)                           </v>
          </cell>
          <cell r="K102">
            <v>91</v>
          </cell>
          <cell r="L102">
            <v>42559</v>
          </cell>
          <cell r="M102">
            <v>2</v>
          </cell>
          <cell r="N102">
            <v>32</v>
          </cell>
        </row>
        <row r="103">
          <cell r="C103" t="str">
            <v xml:space="preserve">PR-OP-VIGÉSIMO SÉPTIMO </v>
          </cell>
          <cell r="D103" t="str">
            <v>Poner a disposición de los internos una cantidad razonable de duchas y baterías sanitarias, en óptimos estado de funcionamiento (A cargo de INPEC, USPEC)</v>
          </cell>
          <cell r="E103" t="str">
            <v xml:space="preserve">Se realizarán visitas a los 16 establecimientos por parte de funcionarios de la USPEC, con el objeto de establecer las condiciones actuales de infraestructura de baños y duchas,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v>
          </cell>
          <cell r="F103" t="str">
            <v xml:space="preserve">Diagnóstico del estado actual de los 16 Establecimientos.     </v>
          </cell>
          <cell r="G103">
            <v>0</v>
          </cell>
          <cell r="H103">
            <v>42468</v>
          </cell>
          <cell r="I103">
            <v>42583</v>
          </cell>
          <cell r="J103" t="str">
            <v>Alejandro Trujillo - Asesor           Juliana Sotelo Lemus - Abogada Oficina Jurídica.                    Rene Garzón - Director de Infraestructura.                           Adriana Villanueva  (INPEC)</v>
          </cell>
          <cell r="K103">
            <v>91</v>
          </cell>
          <cell r="L103">
            <v>42559</v>
          </cell>
          <cell r="M103">
            <v>2</v>
          </cell>
          <cell r="N103">
            <v>32</v>
          </cell>
        </row>
        <row r="104">
          <cell r="C104" t="str">
            <v xml:space="preserve">PR-OP-VIGÉSIMO SÉPTIMO </v>
          </cell>
          <cell r="D104" t="str">
            <v>Poner a disposición de los internos una cantidad razonable de duchas y baterías sanitarias, en óptimos estado de funcionamiento (A cargo de INPEC, USPEC)</v>
          </cell>
          <cell r="E104" t="str">
            <v xml:space="preserve">Solicitar al INPEC la modificación de las actas de priorización con la finalidad de que sean ajustadas a las órdenes de la T-762 de 2015, esto es que incluyan adecuaciones para garantizar que los internos puedan tener visitas conyugales en condiciones de higiene e intimidad </v>
          </cell>
          <cell r="F104" t="str">
            <v>Solicitud de Actas de priorización modificadas (INPEC)</v>
          </cell>
          <cell r="G104">
            <v>0</v>
          </cell>
          <cell r="H104">
            <v>42476</v>
          </cell>
          <cell r="I104">
            <v>42489</v>
          </cell>
          <cell r="J104" t="str">
            <v xml:space="preserve">Juliana Sotelo Abogada Oficina Jurídica (Uspec) - </v>
          </cell>
          <cell r="K104">
            <v>91</v>
          </cell>
          <cell r="L104">
            <v>42559</v>
          </cell>
          <cell r="M104">
            <v>2</v>
          </cell>
          <cell r="N104">
            <v>32</v>
          </cell>
        </row>
        <row r="105">
          <cell r="C105" t="str">
            <v xml:space="preserve">PR-OP-VIGÉSIMO SÉPTIMO </v>
          </cell>
          <cell r="D105" t="str">
            <v>Poner a disposición de los internos una cantidad razonable de duchas y baterías sanitarias, en óptimos estado de funcionamiento (A cargo de INPEC, USPEC)</v>
          </cell>
          <cell r="E105" t="str">
            <v xml:space="preserve">Priorizar en el plan de necesidades las obras de infraestructura correspondientes a la sentencia relativas a la cantidad de duchas y baterías sanitarias, además del estado en que se encuentran,  en  los 16 establecimientos de sentencia. </v>
          </cell>
          <cell r="F105" t="str">
            <v>Actas de priorización ajustadas</v>
          </cell>
          <cell r="G105">
            <v>0</v>
          </cell>
          <cell r="H105">
            <v>42489</v>
          </cell>
          <cell r="I105">
            <v>42524</v>
          </cell>
          <cell r="J105" t="str">
            <v xml:space="preserve">Directores de establecimiento y Grupo Logístico de la Dirección de Gestión Corporativa
(Capitan Gutierrez Barrera Edgar) </v>
          </cell>
          <cell r="K105">
            <v>91</v>
          </cell>
          <cell r="L105">
            <v>42559</v>
          </cell>
          <cell r="M105">
            <v>2</v>
          </cell>
          <cell r="N105">
            <v>32</v>
          </cell>
        </row>
        <row r="106">
          <cell r="C106" t="str">
            <v xml:space="preserve">PR-OP-VIGÉSIMO SÉPTIMO </v>
          </cell>
          <cell r="D106" t="str">
            <v>Poner a disposición de los internos una cantidad razonable de duchas y baterías sanitarias, en óptimos estado de funcionamiento (A cargo de INPEC, USPEC)</v>
          </cell>
          <cell r="E106" t="str">
            <v xml:space="preserve">Se realizarán visitas a los 16 establecimientos por parte de funcionarios de la USPEC, con el objeto de establecer las condiciones actuales de infraestructura de baños y duchas,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v>
          </cell>
          <cell r="F106" t="str">
            <v>Alternativas de Intervención</v>
          </cell>
          <cell r="G106">
            <v>0</v>
          </cell>
          <cell r="H106">
            <v>42584</v>
          </cell>
          <cell r="I106">
            <v>42612</v>
          </cell>
          <cell r="J106" t="str">
            <v xml:space="preserve">Alejandro Trujillo - Asesor           Juliana Sotelo Lemus - Abogada Oficina Jurídica.                    Rene Garzón - Director de Infraestructura.                           </v>
          </cell>
          <cell r="K106">
            <v>91</v>
          </cell>
          <cell r="L106">
            <v>42559</v>
          </cell>
          <cell r="M106">
            <v>2</v>
          </cell>
          <cell r="N106">
            <v>32</v>
          </cell>
        </row>
        <row r="107">
          <cell r="C107" t="str">
            <v xml:space="preserve">PR-OP-VIGÉSIMO SÉPTIMO </v>
          </cell>
          <cell r="D107" t="str">
            <v>Poner a disposición de los internos una cantidad razonable de duchas y baterías sanitarias, en óptimos estado de funcionamiento (A cargo de INPEC, USPEC)</v>
          </cell>
          <cell r="E107" t="str">
            <v>Ejecución de obras de mantenimiento mencionadas en los 136 establecimientos de reclusion, de acuerdo con las necesidades diagnósticadas.</v>
          </cell>
          <cell r="F107" t="str">
            <v xml:space="preserve">Obras ejecutadas </v>
          </cell>
          <cell r="G107">
            <v>0</v>
          </cell>
          <cell r="H107">
            <v>42705</v>
          </cell>
          <cell r="I107" t="str">
            <v>Pendiente</v>
          </cell>
          <cell r="J107" t="str">
            <v xml:space="preserve">Alejandro Trujillo - Asesor           Juliana Sotelo Lemus - Abogada Oficina Jurídica.                    Rene Garzón - Director de Infraestructura. </v>
          </cell>
          <cell r="K107">
            <v>91</v>
          </cell>
          <cell r="L107">
            <v>42559</v>
          </cell>
          <cell r="M107">
            <v>2</v>
          </cell>
          <cell r="N107">
            <v>32</v>
          </cell>
        </row>
        <row r="108">
          <cell r="C108" t="str">
            <v xml:space="preserve">PR-OP-VIGÉSIMO OCTAVO </v>
          </cell>
          <cell r="D108" t="str">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ell>
          <cell r="E108" t="str">
            <v>La USPEC realizará las obras o mantenimientos requeridos para asegurar las condiciones para que los internos puedan tener visitas conyugales en condiciones de higiene e intimidad</v>
          </cell>
          <cell r="F108" t="str">
            <v>Estructuración del proyecto para registro en el banco de proyectos de inversion para la vigencia 2017 el cual involucra el trámite de vigencias futuras</v>
          </cell>
          <cell r="G108">
            <v>0</v>
          </cell>
          <cell r="H108">
            <v>42468</v>
          </cell>
          <cell r="I108">
            <v>42521</v>
          </cell>
          <cell r="J108" t="str">
            <v xml:space="preserve">Rene Garzón - Director de Infraestructura.     Gustavo Camelo - Jefe Oficina de Planeación (e). </v>
          </cell>
          <cell r="K108">
            <v>365</v>
          </cell>
          <cell r="L108">
            <v>42833</v>
          </cell>
          <cell r="M108">
            <v>18</v>
          </cell>
          <cell r="N108">
            <v>33</v>
          </cell>
        </row>
        <row r="109">
          <cell r="C109" t="str">
            <v xml:space="preserve">PR-OP-VIGÉSIMO OCTAVO </v>
          </cell>
          <cell r="D109" t="str">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ell>
          <cell r="E109" t="str">
            <v xml:space="preserve">Se realizarán visitas a los 16 establecimientos por parte de funcionarios de la USPEC, con el objeto de establecer las condiciones actuales de infraestructura de las áreas de visita conyugal,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v>
          </cell>
          <cell r="F109" t="str">
            <v xml:space="preserve">Diagnóstico del estado actual de los 16 Establecimientos.     </v>
          </cell>
          <cell r="G109">
            <v>0</v>
          </cell>
          <cell r="H109">
            <v>42468</v>
          </cell>
          <cell r="I109">
            <v>42583</v>
          </cell>
          <cell r="J109" t="str">
            <v>Alejandro Trujillo - Asesor           Juliana Sotelo Lemus - Abogada Oficina Jurídica.                    Rene Garzón - Director de Infraestructura.                           Adriana Villanueva  (INPEC)</v>
          </cell>
          <cell r="K109">
            <v>365</v>
          </cell>
          <cell r="L109">
            <v>42833</v>
          </cell>
          <cell r="M109">
            <v>18</v>
          </cell>
          <cell r="N109">
            <v>33</v>
          </cell>
        </row>
        <row r="110">
          <cell r="C110" t="str">
            <v xml:space="preserve">PR-OP-VIGÉSIMO OCTAVO </v>
          </cell>
          <cell r="D110" t="str">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ell>
          <cell r="E110" t="str">
            <v xml:space="preserve">Solicitar al INPEC la modificación de las actas de priorización con la finalidad de que sean ajustadas a las órdenes de la T-762 de 2015, esto es que incluyan adecuaciones para garantizar que los internos puedan tener visitas conyugales en condiciones de higiene e intimidad </v>
          </cell>
          <cell r="F110" t="str">
            <v>Actas de priorización modificadas (INPEC)</v>
          </cell>
          <cell r="G110">
            <v>0</v>
          </cell>
          <cell r="H110">
            <v>42476</v>
          </cell>
          <cell r="I110">
            <v>42524</v>
          </cell>
          <cell r="J110" t="str">
            <v>???</v>
          </cell>
          <cell r="K110">
            <v>365</v>
          </cell>
          <cell r="L110">
            <v>42833</v>
          </cell>
          <cell r="M110">
            <v>18</v>
          </cell>
          <cell r="N110">
            <v>33</v>
          </cell>
        </row>
        <row r="111">
          <cell r="C111" t="str">
            <v xml:space="preserve">PR-OP-VIGÉSIMO OCTAVO </v>
          </cell>
          <cell r="D111" t="str">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ell>
          <cell r="E111" t="str">
            <v>Crear  el  protocolo de higiene e Intimidad de acuerdo a los estandares dados por la Corte Constitucional en esta materia</v>
          </cell>
          <cell r="F111" t="str">
            <v>Protocolo de higiene e Intimidad</v>
          </cell>
          <cell r="G111">
            <v>0</v>
          </cell>
          <cell r="H111">
            <v>42530</v>
          </cell>
          <cell r="I111">
            <v>42683</v>
          </cell>
          <cell r="J111" t="str">
            <v>Dirección Atención y tratamiento
(Roselin Martinez Rosales)</v>
          </cell>
          <cell r="K111">
            <v>365</v>
          </cell>
          <cell r="L111">
            <v>42833</v>
          </cell>
          <cell r="M111">
            <v>18</v>
          </cell>
          <cell r="N111">
            <v>33</v>
          </cell>
        </row>
        <row r="112">
          <cell r="C112" t="str">
            <v xml:space="preserve">PR-OP-VIGÉSIMO OCTAVO </v>
          </cell>
          <cell r="D112" t="str">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ell>
          <cell r="E112" t="str">
            <v xml:space="preserve"> Se realizarán visitas a los 16 establecimientos por parte de funcionarios de la USPEC, con el objeto de establecer las condiciones actuales de infraestructura de las áreas de visita conyugal,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v>
          </cell>
          <cell r="F112" t="str">
            <v>Alternativas de Intervención</v>
          </cell>
          <cell r="G112">
            <v>0</v>
          </cell>
          <cell r="H112">
            <v>42577</v>
          </cell>
          <cell r="I112">
            <v>42612</v>
          </cell>
          <cell r="J112" t="str">
            <v>Alejandro Trujillo - Asesor           Juliana Sotelo Lemus - Abogada Oficina Jurídica.                    Rene Garzón - Director de Infraestructura.                           Adriana Villanueva  (INPEC)</v>
          </cell>
          <cell r="K112">
            <v>365</v>
          </cell>
          <cell r="L112">
            <v>42833</v>
          </cell>
          <cell r="M112">
            <v>18</v>
          </cell>
          <cell r="N112">
            <v>33</v>
          </cell>
        </row>
        <row r="113">
          <cell r="C113" t="str">
            <v xml:space="preserve">PR-OP-VIGÉSIMO OCTAVO </v>
          </cell>
          <cell r="D113" t="str">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ell>
          <cell r="E113" t="str">
            <v>INPEC ajustará el Reglamento Interno de cada uno de los establecimientos para asegurar una óptima periodicidad de las visitas conyugales.</v>
          </cell>
          <cell r="F113" t="str">
            <v>16 Reglamentos internos ajustados</v>
          </cell>
          <cell r="G113">
            <v>0</v>
          </cell>
          <cell r="H113">
            <v>42612</v>
          </cell>
          <cell r="I113">
            <v>42735</v>
          </cell>
          <cell r="J113" t="str">
            <v xml:space="preserve">Dirección de Atención y tratamiento
(Dra. Roselin Martinez Rosales) y Directores establecimientos </v>
          </cell>
          <cell r="K113">
            <v>365</v>
          </cell>
          <cell r="L113">
            <v>42833</v>
          </cell>
          <cell r="M113">
            <v>18</v>
          </cell>
          <cell r="N113">
            <v>33</v>
          </cell>
        </row>
        <row r="114">
          <cell r="C114" t="str">
            <v xml:space="preserve">PR-OP-VIGÉSIMO OCTAVO </v>
          </cell>
          <cell r="D114" t="str">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ell>
          <cell r="E114" t="str">
            <v>Los Directores de los 16 Establecimientos aplicaran el Protocolo de Higiene y Sanidad, mediante la ejecución de los rubros contemplados en la "Programación Presupuestal de Bienes y Servicios" de la vigencia fiscal correspondiente y el articulo 5 del Acuerdo 010 de 2004.</v>
          </cell>
          <cell r="F114" t="str">
            <v>Informe ejecutivo sobre aplicación del Protocolo de Higiene y Sanidad</v>
          </cell>
          <cell r="G114">
            <v>0</v>
          </cell>
          <cell r="H114">
            <v>42648</v>
          </cell>
          <cell r="I114">
            <v>42832</v>
          </cell>
          <cell r="J114" t="str">
            <v xml:space="preserve">Dirección de Atención y tratamiento
(Dra. Roselin Martinez Rosales) y Directores establecimientos </v>
          </cell>
          <cell r="K114">
            <v>365</v>
          </cell>
          <cell r="L114">
            <v>42833</v>
          </cell>
          <cell r="M114">
            <v>18</v>
          </cell>
          <cell r="N114">
            <v>33</v>
          </cell>
        </row>
        <row r="115">
          <cell r="C115" t="str">
            <v xml:space="preserve">PR-OP-VIGÉSIMO OCTAVO </v>
          </cell>
          <cell r="D115" t="str">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ell>
          <cell r="E115" t="str">
            <v>Ejecución de obras de mantenimiento mencionadas en los 136 establecimientos de recluasion, de acuerdo con la necesidad priorizada</v>
          </cell>
          <cell r="F115" t="str">
            <v xml:space="preserve">obras ejecutadas </v>
          </cell>
          <cell r="G115">
            <v>0</v>
          </cell>
          <cell r="H115">
            <v>42705</v>
          </cell>
          <cell r="I115" t="str">
            <v>Pendiente</v>
          </cell>
          <cell r="J115" t="str">
            <v xml:space="preserve">Alejandro Trujillo - Asesor           Juliana Sotelo Lemus - Abogada Oficina Jurídica.                    Rene Garzón - Director de Infraestructura. </v>
          </cell>
          <cell r="K115">
            <v>365</v>
          </cell>
          <cell r="L115">
            <v>42833</v>
          </cell>
          <cell r="M115">
            <v>18</v>
          </cell>
          <cell r="N115">
            <v>33</v>
          </cell>
        </row>
        <row r="116">
          <cell r="C116" t="str">
            <v xml:space="preserve">PR-OP-VIGÉSIMO NOVENO </v>
          </cell>
          <cell r="D116" t="str">
            <v>Estructurar un protocolo de tratamiento higiénico y óptimo de alimentos (A cargo de INPEC, USPEC, Directores de cada uno de los establecimientos penitenciarios accionados o vinculados en la sentencia)</v>
          </cell>
          <cell r="E116" t="str">
            <v>La Ley 1709 de 2014 en su artículo 49 estableció la creación del Manual de Alimentos, la USPEC en coordinación con el INPEC y el Ministerio de Salud elaboró el manual, el cual fue adoptado mediante la Resolución No. 000560 de 17 de julio de 2014. Dicho Manual es el que sirve de guia para la elaboración de los estudios previos y se pone en práctica en la ejecución de los contratos de suminstro de alimentación. La USPEC remitirá el Manual de Alimentos.</v>
          </cell>
          <cell r="F116" t="str">
            <v>Manual de Alimentos que contiene el protocolo solicitado</v>
          </cell>
          <cell r="G116">
            <v>0</v>
          </cell>
          <cell r="H116">
            <v>42468</v>
          </cell>
          <cell r="I116">
            <v>42468</v>
          </cell>
          <cell r="J116" t="str">
            <v>Alejandro Trujillo - Asesor           Juliana Sotelo Lemus - Abogada Oficina Jurídica.                            Luisa Ariza - Director de Logística(e).</v>
          </cell>
          <cell r="K116">
            <v>0</v>
          </cell>
          <cell r="L116" t="str">
            <v/>
          </cell>
          <cell r="M116">
            <v>18</v>
          </cell>
          <cell r="N116">
            <v>34</v>
          </cell>
        </row>
        <row r="117">
          <cell r="C117" t="str">
            <v xml:space="preserve">PR-OP-VIGÉSIMO NOVENO </v>
          </cell>
          <cell r="D117" t="str">
            <v>Estructurar un protocolo de tratamiento higiénico y óptimo de alimentos (A cargo de INPEC, USPEC, Directores de cada uno de los establecimientos penitenciarios accionados o vinculados en la sentencia)</v>
          </cell>
          <cell r="E117" t="str">
            <v xml:space="preserve">La USPEC realizará visitas de supervisión a los 16 establecimientos, con la finalidad de verificar las condiciones de salubridad e higiene en la prestación del servicio de alimentación, a aquellos establecimientos que cuenten con interventoría se les solicitará informe de seguimiento.                                                                         </v>
          </cell>
          <cell r="F117" t="str">
            <v xml:space="preserve">Informe de visitas de supervisión.                        Informe de Interventoría.                                    </v>
          </cell>
          <cell r="G117">
            <v>0</v>
          </cell>
          <cell r="H117">
            <v>42468</v>
          </cell>
          <cell r="I117">
            <v>42551</v>
          </cell>
          <cell r="J117" t="str">
            <v>Alejandro Trujillo - Asesor           Juliana Sotelo Lemus - Abogada Oficina Jurídica.                            Luisa Ariza - Director de Logística(e).</v>
          </cell>
          <cell r="K117">
            <v>0</v>
          </cell>
          <cell r="L117" t="str">
            <v/>
          </cell>
          <cell r="M117">
            <v>18</v>
          </cell>
          <cell r="N117">
            <v>34</v>
          </cell>
        </row>
        <row r="118">
          <cell r="C118" t="str">
            <v xml:space="preserve">PR-OP-VIGÉSIMO NOVENO </v>
          </cell>
          <cell r="D118" t="str">
            <v>Estructurar un protocolo de tratamiento higiénico y óptimo de alimentos (A cargo de INPEC, USPEC, Directores de cada uno de los establecimientos penitenciarios accionados o vinculados en la sentencia)</v>
          </cell>
          <cell r="E118" t="str">
            <v>Continuar prestando el apoyo de seguimiento al suministro de alimentación a la USPEC mediante el COSAL (INPEC) en los etablecimientos donde se requiera-</v>
          </cell>
          <cell r="F118" t="str">
            <v xml:space="preserve">Informes de seguimiento bimensual </v>
          </cell>
          <cell r="G118" t="str">
            <v xml:space="preserve">Número de informes de seguimiento bimensual presentados a la USPEC al periodo del informe  
 /                                                     
Número total informes de seguimiento bimensual ha presentar a la USPEC en el año </v>
          </cell>
          <cell r="H118">
            <v>42468</v>
          </cell>
          <cell r="I118" t="str">
            <v>Permanente</v>
          </cell>
          <cell r="J118" t="str">
            <v xml:space="preserve">Dirección de Atención y tratamiento
(Dra. Roselin Martinez Rosales) y Directores establecimientos </v>
          </cell>
          <cell r="K118">
            <v>0</v>
          </cell>
          <cell r="L118" t="str">
            <v/>
          </cell>
          <cell r="M118">
            <v>18</v>
          </cell>
          <cell r="N118">
            <v>34</v>
          </cell>
        </row>
        <row r="119">
          <cell r="C119" t="str">
            <v>PR-OP-TREINTAGÉSIMO</v>
          </cell>
          <cell r="D119" t="str">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v>
          </cell>
          <cell r="E119" t="str">
            <v>Solicitar a los Establecimientos un informe sobre las necesidades de infraestructura en relacion con el manejo de aguas(suministro de agua potable y evacuacion adecuada de aguas negras).</v>
          </cell>
          <cell r="F119" t="str">
            <v>informe  consolidado  de necesidades   en relación con el manejo de aguas presentadas por los 16Establecimientos a la USPEC.</v>
          </cell>
          <cell r="G119">
            <v>0</v>
          </cell>
          <cell r="H119">
            <v>42521</v>
          </cell>
          <cell r="I119">
            <v>42551</v>
          </cell>
          <cell r="J119" t="str">
            <v>Grupo  Logístico de la Dirección de Gestión Corporativa(Capitan Gutierrez Barrera Edgar) 
y Directores de Establecimiento</v>
          </cell>
          <cell r="K119">
            <v>90</v>
          </cell>
          <cell r="L119">
            <v>42558</v>
          </cell>
          <cell r="M119">
            <v>3</v>
          </cell>
          <cell r="N119">
            <v>35</v>
          </cell>
        </row>
        <row r="120">
          <cell r="C120" t="str">
            <v>PR-OP-TREINTAGÉSIMO</v>
          </cell>
          <cell r="D120" t="str">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v>
          </cell>
          <cell r="E120" t="str">
            <v xml:space="preserve">Solicitar a la USPEC que  realice la verificación de las necesidades de infraestructura en relación con el manejo de aguas (suministro de agua potable y evacuación adecuada de aguas negras)   en  los 16 establecimientos de sentencia. Así mismo, se efectué las adecuaciones en atención a la orden de Tutela.  </v>
          </cell>
          <cell r="F120" t="str">
            <v>Oficio  de solicitud de verificación de necesidades  a la USPEC</v>
          </cell>
          <cell r="G120">
            <v>0</v>
          </cell>
          <cell r="H120">
            <v>42552</v>
          </cell>
          <cell r="I120">
            <v>42558</v>
          </cell>
          <cell r="J120" t="str">
            <v xml:space="preserve">Grupo  Logístico de la Dirección de Gestión Corporativa(Capitan Gutierrez Barrera Edgar) </v>
          </cell>
          <cell r="K120">
            <v>90</v>
          </cell>
          <cell r="L120">
            <v>42558</v>
          </cell>
          <cell r="M120">
            <v>3</v>
          </cell>
          <cell r="N120">
            <v>35</v>
          </cell>
        </row>
        <row r="121">
          <cell r="C121" t="str">
            <v>PR-OP-TREINTAGÉSIMO</v>
          </cell>
          <cell r="D121" t="str">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v>
          </cell>
          <cell r="E121" t="str">
            <v xml:space="preserve">Efectuar las visitas a los 16 establecimientos y verificar las condiciones hidráulicas (aguas residales y potable).
</v>
          </cell>
          <cell r="F121" t="str">
            <v>Diagnóstico  de condiciones hidráulicas y elaboración de un plan de accion de intervención en los 16 establecimientos, de acuerdo con las directrices establecidas por la Corte.</v>
          </cell>
          <cell r="G121">
            <v>0</v>
          </cell>
          <cell r="H121">
            <v>42552</v>
          </cell>
          <cell r="I121">
            <v>42674</v>
          </cell>
          <cell r="J121" t="str">
            <v>Alejandro Trujillo - Asesor           Juliana Sotelo Lemus - Abogada Oficina Jurídica.          Rene Garzón - Director de Infraestructura.</v>
          </cell>
          <cell r="K121">
            <v>90</v>
          </cell>
          <cell r="L121">
            <v>42558</v>
          </cell>
          <cell r="M121">
            <v>3</v>
          </cell>
          <cell r="N121">
            <v>35</v>
          </cell>
        </row>
        <row r="122">
          <cell r="C122" t="str">
            <v>PR-OP-TREINTAGÉSIMO</v>
          </cell>
          <cell r="D122" t="str">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v>
          </cell>
          <cell r="E122" t="str">
            <v>Verificar que los proyectos de infraestructura penitenciaria y carcelaria presentados por la USPEC cumplan con los estándares para brindar las condiciones mínimas de subsistencia digna y humana a la población reclusa</v>
          </cell>
          <cell r="F122" t="str">
            <v>Proyectos con los estándares para brindar las condiciones mínimas de subsistencia digna y humana a la población reclusa transferidos a control posterior de viabilidad DNP.
Proyectos que no cumplen con los estándares para brindar las condiciones mínimas de subsistencia digna y humana a la población reclusa devueltos a la USPEC, teniendo en cuenta la viabilidad técnica y constructiva de los proyectos</v>
          </cell>
          <cell r="G122" t="str">
            <v xml:space="preserve">Gestión de viabilizaciones técnicas realizadas en el periodo a proyectos de infraestructura carcelaria / Gestión de viabilización técnica de proyectos de infraestructura carcelaria </v>
          </cell>
          <cell r="H122">
            <v>42833</v>
          </cell>
          <cell r="I122" t="str">
            <v>Permanente</v>
          </cell>
          <cell r="J122" t="str">
            <v>MinJusticia - Rafael Díaz - Oficina de Planeación</v>
          </cell>
          <cell r="K122">
            <v>90</v>
          </cell>
          <cell r="L122">
            <v>42558</v>
          </cell>
          <cell r="M122">
            <v>3</v>
          </cell>
          <cell r="N122">
            <v>35</v>
          </cell>
        </row>
        <row r="123">
          <cell r="C123" t="str">
            <v>PR-OP-TREINTAGÉSIMO- a</v>
          </cell>
          <cell r="D123" t="str">
            <v>Presentar un informe y un plan de acción para cubrir las necesidades insatisfechas, que en todo caso no podrá superar los dos (2) años para su ejecución total, estando la primera fase orientada al suministro efectivo e inmediato de agua potable, conforme las directrices provisionales que emitan las autoridades nacionales conforme el numeral 19 de la orden vigésimo segunda de esta sentencia</v>
          </cell>
          <cell r="E123" t="str">
            <v>Ejecución del Plan de Acción establecido con base en el diagnóstico realizado en los 16 establecimientos</v>
          </cell>
          <cell r="F123" t="str">
            <v>Ejecución de las obras o adecaciones requeridas</v>
          </cell>
          <cell r="G123">
            <v>0</v>
          </cell>
          <cell r="H123">
            <v>42468</v>
          </cell>
          <cell r="I123">
            <v>43198</v>
          </cell>
          <cell r="J123" t="str">
            <v>Alejandro Trujillo - Asesor           Juliana Sotelo Lemus - Abogada Oficina Jurídica.          Rene Garzón - Director de Infraestructura.</v>
          </cell>
          <cell r="K123">
            <v>820</v>
          </cell>
          <cell r="L123">
            <v>43288</v>
          </cell>
          <cell r="M123">
            <v>1</v>
          </cell>
          <cell r="N123">
            <v>36</v>
          </cell>
        </row>
        <row r="124">
          <cell r="C124" t="str">
            <v>PR-DF-TREINTAGÉSIMO PRIMERO</v>
          </cell>
          <cell r="D124" t="str">
            <v>Adoptar las medidas adecuadas y necesarias para asegurar los recursos suficientes y oportunos, que permitan la sostenibilidad y progresividad de todas las medidas a implementar para dar cumplimiento a lo ordenado en esta sentencia. Para tal efecto deberán preverse anualmente las partidas presupuestales del caso, con arreglo a la complejidad y el carácter estructural de las medidas esperadas. (Esta orden debe ser atendida entre La Presidencia de la República, el Ministerio de Hacienda y el DNP)</v>
          </cell>
          <cell r="E124" t="str">
            <v xml:space="preserve">De conformidad con el Decreto 1649 de 2014, no es competencia de la Presidencia de la República. La Presidencia de la República, en el marco de la estrategia de seguimiento revisará el cumplimiento de esta orden por parte de las entidades competentes. </v>
          </cell>
          <cell r="F124" t="str">
            <v>Actas del comité de seguimiento</v>
          </cell>
          <cell r="G124" t="str">
            <v xml:space="preserve">Sesiones del comité de seguimiento en las que efectivamente se hace seguimiento al tema presupuestal de la sentencia / sesiones del comité de seguimiento programadas para hacer seguimiento al tema presupuestal </v>
          </cell>
          <cell r="H124">
            <v>42468</v>
          </cell>
          <cell r="I124" t="str">
            <v>Permanente</v>
          </cell>
          <cell r="J124" t="str">
            <v>Secretaría Jurídica - Dirección de Seguridad y Dirección de Gestión General</v>
          </cell>
          <cell r="K124">
            <v>0</v>
          </cell>
          <cell r="L124" t="str">
            <v/>
          </cell>
          <cell r="M124">
            <v>3</v>
          </cell>
          <cell r="N124">
            <v>37</v>
          </cell>
        </row>
        <row r="125">
          <cell r="C125" t="str">
            <v>PR-DF-TREINTAGÉSIMO PRIMERO</v>
          </cell>
          <cell r="D125" t="str">
            <v>Adoptar las medidas adecuadas y necesarias para asegurar los recursos suficientes y oportunos, que permitan la sostenibilidad y progresividad de todas las medidas a implementar para dar cumplimiento a lo ordenado en esta sentencia. Para tal efecto deberán preverse anualmente las partidas presupuestales del caso, con arreglo a la complejidad y el carácter estructural de las medidas esperadas. (Esta orden debe ser atendida entre La Presidencia de la República, el Ministerio de Hacienda y el DNP)</v>
          </cell>
          <cell r="E125" t="str">
            <v>Realizar oportunamente los trámites presupuestales competencia del DNP, que sean requeridos para viabilizar las actividades del Ministerio de Justicia, el INPEC y la USPEC para el cumplimiento de la sentencia.</v>
          </cell>
          <cell r="F125" t="str">
            <v>Reporte semestral de trámites presupuestales realizados por solicitud del Ministerio de Justicia, INPEC y USPEC, que tengan relación con el cumplimiento de la sentencia T-762 de 2015.</v>
          </cell>
          <cell r="G125" t="str">
            <v>Trámites presupuestales competencia del DNP realizados/trámites presupuestales competencia del DNP  solicitados</v>
          </cell>
          <cell r="H125">
            <v>42481</v>
          </cell>
          <cell r="I125" t="str">
            <v>Permanente</v>
          </cell>
          <cell r="J125" t="str">
            <v>Guillermo Otálora</v>
          </cell>
          <cell r="K125">
            <v>0</v>
          </cell>
          <cell r="L125" t="str">
            <v/>
          </cell>
          <cell r="M125">
            <v>3</v>
          </cell>
          <cell r="N125">
            <v>37</v>
          </cell>
        </row>
        <row r="126">
          <cell r="C126" t="str">
            <v>PR-DF-TREINTAGÉSIMO PRIMERO</v>
          </cell>
          <cell r="D126" t="str">
            <v>Adoptar las medidas adecuadas y necesarias para asegurar los recursos suficientes y oportunos, que permitan la sostenibilidad y progresividad de todas las medidas a implementar para dar cumplimiento a lo ordenado en esta sentencia. Para tal efecto deberán preverse anualmente las partidas presupuestales del caso, con arreglo a la complejidad y el carácter estructural de las medidas esperadas. (Esta orden debe ser atendida entre La Presidencia de la República, el Ministerio de Hacienda y el DNP)</v>
          </cell>
          <cell r="E126" t="str">
            <v>1, Con base en la información suministrada sobre costeo de necesidades, colaborar con las entidades para que, de acuerdo con la capacidad fiscal, las metas y acciones vayan acorde con parámetros de sostenibilidad y progresividad.</v>
          </cell>
          <cell r="F126" t="str">
            <v>Informe de costeo</v>
          </cell>
          <cell r="G126" t="str">
            <v>Informe entregado</v>
          </cell>
          <cell r="H126" t="str">
            <v>Una vez recibida información de costeo de las entidades</v>
          </cell>
          <cell r="I126" t="str">
            <v>3 meses</v>
          </cell>
          <cell r="J126" t="str">
            <v>Dirección General del Prespuesto Público Nacional y Viceministerio General de Hacienda/Departamento Nacional de Planeación</v>
          </cell>
          <cell r="K126">
            <v>0</v>
          </cell>
          <cell r="L126" t="str">
            <v/>
          </cell>
          <cell r="M126">
            <v>3</v>
          </cell>
          <cell r="N126">
            <v>37</v>
          </cell>
        </row>
        <row r="127">
          <cell r="C127" t="str">
            <v>PC-42-a</v>
          </cell>
          <cell r="D127" t="str">
            <v xml:space="preserve">Crear una institución que sea articuladora de la política criminal, desde el proceso mismo de su diseño: la multiplicidad de entidades que tienen iniciativa legislativa en materia de política criminal facilita la concurrencia de propuestas de leyes dispares, incoherentes e incluso contradictorias. </v>
          </cell>
          <cell r="E127" t="str">
            <v xml:space="preserve"> No es necesario crear una nueva institución que articule la política criminal toda vez que desde el año 1993 existe el Consejo Superior de Política Criminal que se encarga de este asunto. Adicionalmente, existe la Dirección de Política Criminal y Penitenciaria del Ministerio de Justicia y del Derecho que se encarga, entre otras cosas, de proponer los lineamientos para la formulación de las políticas e iniciativas del Estado en materia criminal y penitenciaria. Lo ideal, más que crear una nueva institución, consiste en fortalecer las que ya existen. Teniendo en cuenta que en el Consejo Superior de Política Criminal participan entidades que no pertenecen a la Rama Ejecutiva, se revisará, junto con el Ministerio de Justicia y del Derecho, la posiblidad de fortalecer la Dirección de Política Criminal.</v>
          </cell>
          <cell r="F127" t="str">
            <v xml:space="preserve">Fortalecimiento de la Dirección de Política Criminal y Penitenciaria del Ministerio de Justicia y del Derecho. </v>
          </cell>
          <cell r="G127">
            <v>0</v>
          </cell>
          <cell r="H127">
            <v>42468</v>
          </cell>
          <cell r="I127">
            <v>42735</v>
          </cell>
          <cell r="J127" t="str">
            <v>Secretaría Jurídica - Cristina Pardo S.
MinJusticia - Dirección de Política Criminal</v>
          </cell>
          <cell r="K127">
            <v>0</v>
          </cell>
          <cell r="L127" t="str">
            <v/>
          </cell>
          <cell r="M127">
            <v>1</v>
          </cell>
          <cell r="N127">
            <v>38</v>
          </cell>
        </row>
        <row r="128">
          <cell r="C128" t="str">
            <v>PC-85-a</v>
          </cell>
          <cell r="D128" t="str">
            <v>Incorporar una metodología que armonice el principio de anualidad en materia presupuestal, y las necesidades de la vida carcelaria</v>
          </cell>
          <cell r="E128" t="str">
            <v>Informar a las entidades ejecutoras los instrumentos presupuestales vigentes para armonizar  su ejecución y el  cumplimiento de la sentencia T-762 de 2015 con el principio de anualidad,  como es el caso  de la autorización de vigencias futuras o el de la reserva presupuestal y el de las cuentas por pagar.</v>
          </cell>
          <cell r="F128" t="str">
            <v>Oficio</v>
          </cell>
          <cell r="G128" t="str">
            <v>Oficios remitidos/oficios proyectados emitir</v>
          </cell>
          <cell r="H128" t="str">
            <v>marzo</v>
          </cell>
          <cell r="I128" t="str">
            <v>anual</v>
          </cell>
          <cell r="J128" t="str">
            <v>Dirección General del Prespuesto Público Nacional</v>
          </cell>
          <cell r="K128">
            <v>0</v>
          </cell>
          <cell r="L128" t="str">
            <v/>
          </cell>
          <cell r="M128">
            <v>1</v>
          </cell>
          <cell r="N128">
            <v>39</v>
          </cell>
        </row>
        <row r="129">
          <cell r="C129" t="str">
            <v>PC-132</v>
          </cell>
          <cell r="D129" t="str">
            <v xml:space="preserve">Construir, en forma asistida por el INPEC, un plan de utilización de espacios y de manejo del tiempo en la vida carcelaria. Los planes deberán ser aprobados por el Ministerio de Justicia y del Derecho. </v>
          </cell>
          <cell r="E129" t="str">
            <v>Identificar las areas disponibles y adecuados para el desarrollo de programas de atención y tratamiento, educación y actividades productivas.</v>
          </cell>
          <cell r="F129" t="str">
            <v>Informe de espacios disponibles y adecuados</v>
          </cell>
          <cell r="G129">
            <v>0</v>
          </cell>
          <cell r="H129">
            <v>42552</v>
          </cell>
          <cell r="I129">
            <v>42735</v>
          </cell>
          <cell r="J129" t="str">
            <v xml:space="preserve">Dirección de Atención y tratamiento
(Dra. Roselin Martinez Rosales) y Directores establecimientos </v>
          </cell>
          <cell r="K129">
            <v>0</v>
          </cell>
          <cell r="L129" t="str">
            <v/>
          </cell>
          <cell r="M129">
            <v>17</v>
          </cell>
          <cell r="N129">
            <v>41</v>
          </cell>
        </row>
        <row r="130">
          <cell r="C130" t="str">
            <v>PC-132</v>
          </cell>
          <cell r="D130" t="str">
            <v xml:space="preserve">Construir, en forma asistida por el INPEC, un plan de utilización de espacios y de manejo del tiempo en la vida carcelaria. Los planes deberán ser aprobados por el Ministerio de Justicia y del Derecho. </v>
          </cell>
          <cell r="E130" t="str">
            <v>Elaborar un plan de instrucciones , respecto a la utilización de las areas disponibles para el desarrollo de programas de atención y tratamiento, educación y actividades productivas.</v>
          </cell>
          <cell r="F130" t="str">
            <v>Plan de instrucciones  respecto a la utilización de las areas disponibles para el desarrollo de programas de atención y tratamiento, educación y actividades productivas.</v>
          </cell>
          <cell r="G130" t="str">
            <v>Número de Establecimientos Penitenciarios que cuentan con una estrategia aprobada de manejo del tiempo y de los espacios
 /                                                     
Total de Establecimientos Penitenciarios en el pais</v>
          </cell>
          <cell r="H130">
            <v>42736</v>
          </cell>
          <cell r="I130">
            <v>42977</v>
          </cell>
          <cell r="J130" t="str">
            <v>Dirección Atención y tratamiento
(Roselin Martinez Rosales)</v>
          </cell>
          <cell r="K130">
            <v>0</v>
          </cell>
          <cell r="L130" t="str">
            <v/>
          </cell>
          <cell r="M130">
            <v>17</v>
          </cell>
          <cell r="N130">
            <v>41</v>
          </cell>
        </row>
        <row r="131">
          <cell r="C131" t="str">
            <v>PC-132</v>
          </cell>
          <cell r="D131" t="str">
            <v xml:space="preserve">Construir, en forma asistida por el INPEC, un plan de utilización de espacios y de manejo del tiempo en la vida carcelaria. Los planes deberán ser aprobados por el Ministerio de Justicia y del Derecho. </v>
          </cell>
          <cell r="E131" t="str">
            <v>Enviar al Ministerio de Justicia el Plan de Intrucciones</v>
          </cell>
          <cell r="F131" t="str">
            <v>Oficio remisorio dirigido al Ministerio de Justicia</v>
          </cell>
          <cell r="G131">
            <v>0</v>
          </cell>
          <cell r="H131">
            <v>42979</v>
          </cell>
          <cell r="I131">
            <v>42993</v>
          </cell>
          <cell r="J131" t="str">
            <v>Dirección Atención y tratamiento
(Roselin Martinez Rosales)</v>
          </cell>
          <cell r="K131">
            <v>0</v>
          </cell>
          <cell r="L131" t="str">
            <v/>
          </cell>
          <cell r="M131">
            <v>17</v>
          </cell>
          <cell r="N131">
            <v>41</v>
          </cell>
        </row>
        <row r="132">
          <cell r="C132" t="str">
            <v>PC-132</v>
          </cell>
          <cell r="D132" t="str">
            <v xml:space="preserve">Construir, en forma asistida por el INPEC, un plan de utilización de espacios y de manejo del tiempo en la vida carcelaria. Los planes deberán ser aprobados por el Ministerio de Justicia y del Derecho. </v>
          </cell>
          <cell r="E132" t="str">
            <v xml:space="preserve">Realizar la ejecución de las instrucciones  proferidas por la Dirección de Atención y Tratamiento. </v>
          </cell>
          <cell r="F132" t="str">
            <v>Informe ejecutivo de cumplimiento de las  instrucciones , respecto a la utilización de las areas disponibles para el desarrollo de programas de atención y tratamiento, educación y actividades productivas.</v>
          </cell>
          <cell r="G132">
            <v>0</v>
          </cell>
          <cell r="H132">
            <v>43070</v>
          </cell>
          <cell r="I132">
            <v>43281</v>
          </cell>
          <cell r="J132" t="str">
            <v>Director de establecimiento, Subdirector de establecimiento y responsable del area de atención y tratamiento de los  ERON</v>
          </cell>
          <cell r="K132">
            <v>0</v>
          </cell>
          <cell r="L132" t="str">
            <v/>
          </cell>
          <cell r="M132">
            <v>17</v>
          </cell>
          <cell r="N132">
            <v>41</v>
          </cell>
        </row>
        <row r="133">
          <cell r="C133" t="str">
            <v>PC-132</v>
          </cell>
          <cell r="D133" t="str">
            <v xml:space="preserve">Construir, en forma asistida por el INPEC, un plan de utilización de espacios y de manejo del tiempo en la vida carcelaria. Los planes deberán ser aprobados por el Ministerio de Justicia y del Derecho. </v>
          </cell>
          <cell r="E133" t="str">
            <v>Realizar consolidacion de los informes ejecutivos presentados por los Establecimientos</v>
          </cell>
          <cell r="F133" t="str">
            <v>informe ejecutivo de consolidacion</v>
          </cell>
          <cell r="G133">
            <v>0</v>
          </cell>
          <cell r="H133">
            <v>43282</v>
          </cell>
          <cell r="I133">
            <v>43373</v>
          </cell>
          <cell r="J133" t="str">
            <v>Dirección Atención y tratamiento
(Roselin Martinez Rosales)</v>
          </cell>
          <cell r="K133">
            <v>0</v>
          </cell>
          <cell r="L133" t="str">
            <v/>
          </cell>
          <cell r="M133">
            <v>17</v>
          </cell>
          <cell r="N133">
            <v>41</v>
          </cell>
        </row>
        <row r="134">
          <cell r="C134" t="str">
            <v>PC-167b</v>
          </cell>
          <cell r="D134" t="str">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ell>
          <cell r="E134" t="str">
            <v>Revisión de normativa existente en relación a la permanencia de niños menores de tres años, hijos(as) de internas, mujeres gestantes y madres lactantes.</v>
          </cell>
          <cell r="F134" t="str">
            <v>Acta de la socialización de normatividad y las acciones en cumplimiento a la misma.</v>
          </cell>
          <cell r="G134">
            <v>0</v>
          </cell>
          <cell r="H134">
            <v>42522</v>
          </cell>
          <cell r="I134">
            <v>42522</v>
          </cell>
          <cell r="J134" t="str">
            <v>Instituto Colombiano de Bienestar Familiar</v>
          </cell>
          <cell r="K134">
            <v>0</v>
          </cell>
          <cell r="L134" t="str">
            <v/>
          </cell>
          <cell r="M134">
            <v>1</v>
          </cell>
          <cell r="N134">
            <v>42</v>
          </cell>
        </row>
        <row r="135">
          <cell r="C135" t="str">
            <v>PC-167b</v>
          </cell>
          <cell r="D135" t="str">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ell>
          <cell r="E135" t="str">
            <v>Instalación de grupo de trabajo intersectorial con el INPEC, el Ministerio de Salud y Protección Social, el ICBF, la coordinación de la Comisión Intersectorial de Primera Infancia (CIPI) y las demás entidades que se consideren pertinentes en este proceso.</v>
          </cell>
          <cell r="F135" t="str">
            <v>Actas con los compromisos adquiridos por las partes con base a la mesa de trabajo.</v>
          </cell>
          <cell r="G135">
            <v>0</v>
          </cell>
          <cell r="H135">
            <v>42522</v>
          </cell>
          <cell r="I135">
            <v>42705</v>
          </cell>
          <cell r="J135" t="str">
            <v>Coordinación Comisión Intersectorial para la Atención integral a la Primera Infancia (CIPI)</v>
          </cell>
          <cell r="K135">
            <v>0</v>
          </cell>
          <cell r="L135" t="str">
            <v/>
          </cell>
          <cell r="M135">
            <v>1</v>
          </cell>
          <cell r="N135">
            <v>42</v>
          </cell>
        </row>
        <row r="136">
          <cell r="C136" t="str">
            <v>PC-167b</v>
          </cell>
          <cell r="D136" t="str">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ell>
          <cell r="E136" t="str">
            <v>Análisis de atenciones especializadas para garantizar la atenciòn integral a mujeres gestantes, niños y niñas de primera infancia presentes en las reclusiones de mujeres.entos carcelarios.</v>
          </cell>
          <cell r="F136" t="str">
            <v>* Documento con la priorización de las atenciones adaptadas a la realidad de las gestantes y los niños y niñas.
* Plan de trabajo con las acciones de cada sector, dando prioridad alasatenciones para niñosy niñas de primera infancia</v>
          </cell>
          <cell r="G136">
            <v>0</v>
          </cell>
          <cell r="H136">
            <v>42522</v>
          </cell>
          <cell r="I136">
            <v>42705</v>
          </cell>
          <cell r="J136" t="str">
            <v>Instituto Colombiano de Bienestar Familiar y Coordinación CIPI</v>
          </cell>
          <cell r="K136">
            <v>0</v>
          </cell>
          <cell r="L136" t="str">
            <v/>
          </cell>
          <cell r="M136">
            <v>1</v>
          </cell>
          <cell r="N136">
            <v>42</v>
          </cell>
        </row>
        <row r="137">
          <cell r="C137" t="str">
            <v>PC-167b</v>
          </cell>
          <cell r="D137" t="str">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ell>
          <cell r="E137" t="str">
            <v>Registro y seguimiento de las atenciones brindadas a las madres gestantes y lactantes y a  los niños y niñas de primera infancia presentes en los establecimientos carcelarios.</v>
          </cell>
          <cell r="F137" t="str">
            <v>Seguimiento a los registros de los niños y niñas atendidos en reclusiones de mujeres en el SSNN.</v>
          </cell>
          <cell r="G137">
            <v>0</v>
          </cell>
          <cell r="H137">
            <v>42522</v>
          </cell>
          <cell r="I137">
            <v>42705</v>
          </cell>
          <cell r="J137" t="str">
            <v>Ministerio de Educación Nacional</v>
          </cell>
          <cell r="K137">
            <v>0</v>
          </cell>
          <cell r="L137" t="str">
            <v/>
          </cell>
          <cell r="M137">
            <v>1</v>
          </cell>
          <cell r="N137">
            <v>42</v>
          </cell>
        </row>
        <row r="138">
          <cell r="C138" t="str">
            <v>PC-167b</v>
          </cell>
          <cell r="D138" t="str">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ell>
          <cell r="E138" t="str">
            <v>Revision y actualización del lineamiento tecnico de la modalidad de educacion inicial "Niños menores de tres años, hijos(as) de internas en establecimeintos de reclusiòn".</v>
          </cell>
          <cell r="F138" t="str">
            <v xml:space="preserve">Lineamiento actualziado en el marco de la Estrategia Nacional De Cero a Siempre. </v>
          </cell>
          <cell r="G138">
            <v>0</v>
          </cell>
          <cell r="H138">
            <v>42552</v>
          </cell>
          <cell r="I138">
            <v>42614</v>
          </cell>
          <cell r="J138" t="str">
            <v>Instituto Colombiano de Bienestar Familiar e Instituto Nacional Penitenciario y Carcelario</v>
          </cell>
          <cell r="K138">
            <v>0</v>
          </cell>
          <cell r="L138" t="str">
            <v/>
          </cell>
          <cell r="M138">
            <v>1</v>
          </cell>
          <cell r="N138">
            <v>42</v>
          </cell>
        </row>
        <row r="139">
          <cell r="C139" t="str">
            <v>PC-167b</v>
          </cell>
          <cell r="D139" t="str">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ell>
          <cell r="E139" t="str">
            <v>Definición del esquema de atención a madres gestantes y lactantes y niños y niñas de primera infancia,  acorde con las condiciones carcelarias y a los lineamientos de la política de atención integral a la primera infancia.</v>
          </cell>
          <cell r="F139" t="str">
            <v>Ruta de atencion integral definido con acciones, recursos y responsabilidades sectoriales e intersectoriales.</v>
          </cell>
          <cell r="G139">
            <v>0</v>
          </cell>
          <cell r="H139">
            <v>42552</v>
          </cell>
          <cell r="I139">
            <v>42644</v>
          </cell>
          <cell r="J139" t="str">
            <v>Comisión Intersectorial para la Atención Integral de la Primera Infancia (CIPI)</v>
          </cell>
          <cell r="K139">
            <v>0</v>
          </cell>
          <cell r="L139" t="str">
            <v/>
          </cell>
          <cell r="M139">
            <v>1</v>
          </cell>
          <cell r="N139">
            <v>42</v>
          </cell>
        </row>
        <row r="140">
          <cell r="C140" t="str">
            <v>PC-167b</v>
          </cell>
          <cell r="D140" t="str">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ell>
          <cell r="E140" t="str">
            <v xml:space="preserve">Actualización análisis situacional de las madres gestantes y lactantes y de los niños y niñas de la primera infancia que nacen y viven en reclusiones de mujeres en el marco del convenio tripartito entre el INPEC, la USPEC y el ICBF. </v>
          </cell>
          <cell r="F140" t="str">
            <v>Documento de caracterización actualizado en el marco de la Estrategia Nacional "De Cero a Siempre".</v>
          </cell>
          <cell r="G140">
            <v>0</v>
          </cell>
          <cell r="H140">
            <v>42552</v>
          </cell>
          <cell r="I140">
            <v>42705</v>
          </cell>
          <cell r="J140" t="str">
            <v>Comisión Intersectorial para la Atención Integral de la Primera Infancia</v>
          </cell>
          <cell r="K140">
            <v>0</v>
          </cell>
          <cell r="L140" t="str">
            <v/>
          </cell>
          <cell r="M140">
            <v>1</v>
          </cell>
          <cell r="N140">
            <v>42</v>
          </cell>
        </row>
        <row r="141">
          <cell r="C141" t="str">
            <v>PC-167b</v>
          </cell>
          <cell r="D141" t="str">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ell>
          <cell r="E141" t="str">
            <v>Fortalecimiento de la modalidad de educacion inicial "niños menores de tres años, hijos(as) de internas en establecimeintos de reclusiòn".</v>
          </cell>
          <cell r="F141" t="str">
            <v>EAS y Unidades de servicio que funcionan en establecimientos de reclusiòn avanzan en el fortalecimiento  de sus condiciones de calidad.</v>
          </cell>
          <cell r="G141">
            <v>0</v>
          </cell>
          <cell r="H141">
            <v>42552</v>
          </cell>
          <cell r="I141">
            <v>42705</v>
          </cell>
          <cell r="J141" t="str">
            <v>Instituto Colombiano de Bienestar Familiar y Coordinación CIPI</v>
          </cell>
          <cell r="K141">
            <v>0</v>
          </cell>
          <cell r="L141" t="str">
            <v/>
          </cell>
          <cell r="M141">
            <v>1</v>
          </cell>
          <cell r="N141">
            <v>42</v>
          </cell>
        </row>
        <row r="142">
          <cell r="C142" t="str">
            <v>PC-167c</v>
          </cell>
          <cell r="D142" t="str">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(ii) el Esquema de los Primeros Mil Días de Vida, conforme corresponda</v>
          </cell>
          <cell r="E142" t="str">
            <v>Gestión para que las Direcciones Territoriales de Salud desarrollen las acciones del Plan de los Mil Primeros Días de Vida al interior de las cárceles</v>
          </cell>
          <cell r="F142" t="str">
            <v>Seguimiento a la implementación del plan 1000 primeros días en las cárceles</v>
          </cell>
          <cell r="G142">
            <v>0</v>
          </cell>
          <cell r="H142">
            <v>42552</v>
          </cell>
          <cell r="I142">
            <v>42705</v>
          </cell>
          <cell r="J142" t="str">
            <v>Ministerio de Salud y Protección Social</v>
          </cell>
          <cell r="K142">
            <v>0</v>
          </cell>
          <cell r="L142" t="str">
            <v/>
          </cell>
          <cell r="M142">
            <v>1</v>
          </cell>
          <cell r="N142">
            <v>43</v>
          </cell>
        </row>
        <row r="143">
          <cell r="C143" t="str">
            <v>PC-167c</v>
          </cell>
          <cell r="D143" t="str">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(ii) el Esquema de los Primeros Mil Días de Vida, conforme corresponda</v>
          </cell>
          <cell r="E143" t="str">
            <v xml:space="preserve">Seguimiento de los niños y niñas menores de tres años que se encuentran con sus madres en los centros de reclusión, para determinar afiliación y acceso a los servicios en el marco del SGSSS </v>
          </cell>
          <cell r="F143" t="str">
            <v>Niños y niñas identificados en el marco del SGSSS</v>
          </cell>
          <cell r="G143">
            <v>0</v>
          </cell>
          <cell r="H143">
            <v>42552</v>
          </cell>
          <cell r="I143">
            <v>42705</v>
          </cell>
          <cell r="J143" t="str">
            <v>Ministerio de Salud y Protección Social</v>
          </cell>
          <cell r="K143">
            <v>0</v>
          </cell>
          <cell r="L143" t="str">
            <v/>
          </cell>
          <cell r="M143">
            <v>1</v>
          </cell>
          <cell r="N143">
            <v>43</v>
          </cell>
        </row>
        <row r="144">
          <cell r="C144" t="str">
            <v>PC-171</v>
          </cell>
          <cell r="D144" t="str">
            <v xml:space="preserve">Presentar, en conjunto con la Defensoría del Pueblo y con la Procuraduría General de la Nación informes semestrales a la Corte Constitucional </v>
          </cell>
          <cell r="E144" t="str">
            <v xml:space="preserve">Se elaborará el informe semestral que presente las acciones adelantadas y avances </v>
          </cell>
          <cell r="F144" t="str">
            <v>Informes semestrales</v>
          </cell>
          <cell r="G144" t="str">
            <v xml:space="preserve">Informe elaborado/Informes programados </v>
          </cell>
          <cell r="H144">
            <v>42468</v>
          </cell>
          <cell r="I144" t="str">
            <v>Permanente</v>
          </cell>
          <cell r="J144" t="str">
            <v>Secretaría Jurídica - Dirección de Seguridad y Dirección de Gestión General</v>
          </cell>
          <cell r="K144">
            <v>0</v>
          </cell>
          <cell r="L144" t="str">
            <v/>
          </cell>
          <cell r="M144">
            <v>1</v>
          </cell>
          <cell r="N144">
            <v>44</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aime.parra" refreshedDate="42606.966851157405" createdVersion="5" refreshedVersion="5" minRefreshableVersion="3" recordCount="139">
  <cacheSource type="worksheet">
    <worksheetSource ref="C12:AA150" sheet="Resumen por acciones"/>
  </cacheSource>
  <cacheFields count="19">
    <cacheField name="Entidad" numFmtId="0">
      <sharedItems count="11">
        <s v="DANE"/>
        <s v="DNP"/>
        <s v="INPEC"/>
        <s v="Ministerio de Educación"/>
        <s v="Ministerio de Hacienda"/>
        <s v="Ministerio de Justicia"/>
        <s v="Ministerio de Salud"/>
        <s v="MinTIC"/>
        <s v="Presidencia de la República"/>
        <s v="SENA"/>
        <s v="USPEC"/>
      </sharedItems>
    </cacheField>
    <cacheField name="Orden" numFmtId="0">
      <sharedItems count="42">
        <s v="PR-OG-VIGÉSIMO SEGUNDO 13"/>
        <s v="PR-OG-VIGÉSIMO SEGUNDO 21"/>
        <s v="PR-OG-VIGÉSIMO SEGUNDO 23"/>
        <s v="PR-OG-VIGÉSIMO SEGUNDO 24"/>
        <s v="PR-OG-VIGÉSIMO SEGUNDO 26"/>
        <s v="PR-OG-VIGÉSIMO SEGUNDO 34"/>
        <s v="PR-DF-TREINTAGÉSIMO PRIMERO"/>
        <s v="PR-OG-VIGÉSIMO SEGUNDO 20"/>
        <s v="PR-OP-VIGÉSIMO QUINTO "/>
        <s v="PR-OP-VIGÉSIMO SEXTO "/>
        <s v="PR-OP-VIGÉSIMO SÉPTIMO "/>
        <s v="PR-OP-VIGÉSIMO OCTAVO "/>
        <s v="PR-OP-VIGÉSIMO NOVENO "/>
        <s v="PR-OP-TREINTAGÉSIMO"/>
        <s v="PC-132"/>
        <s v="PC-85-a"/>
        <s v="PR-OG-VIGÉSIMO SEGUNDO 3"/>
        <s v="PR-OG-VIGÉSIMO SEGUNDO 7"/>
        <s v="PR-OG-VIGÉSIMO SEGUNDO 9"/>
        <s v="PR-OG-VIGÉSIMO SEGUNDO 10"/>
        <s v="PR-OG-VIGÉSIMO SEGUNDO 11"/>
        <s v="PR-OG-VIGÉSIMO SEGUNDO 12"/>
        <s v="PR-OG-VIGÉSIMO SEGUNDO 14"/>
        <s v="PR-OG-VIGÉSIMO SEGUNDO 15"/>
        <s v="PR-OG-VIGÉSIMO SEGUNDO 16"/>
        <s v="PR-OG-VIGÉSIMO SEGUNDO 33"/>
        <s v="PR-OP-VIGÉSIMO TERCERO "/>
        <s v="PR-OG-VIGÉSIMO SEGUNDO 22"/>
        <s v="PR-OG-VIGÉSIMO SEGUNDO 4"/>
        <s v="PR-OG-VIGÉSIMO SEGUNDO 6"/>
        <s v="PR-OG-VIGÉSIMO SEGUNDO 8"/>
        <s v="PR-OG-VIGÉSIMO SEGUNDO 22-a"/>
        <s v="PR-OG-VIGÉSIMO SEGUNDO 27"/>
        <s v="PR-OG-VIGÉSIMO SEGUNDO 30"/>
        <s v="PR-OG-VIGÉSIMO SEGUNDO 30-a"/>
        <s v="PR-OG-VIGÉSIMO SEGUNDO 30-b"/>
        <s v="PC-42-a"/>
        <s v="PC-167b"/>
        <s v="PC-167c"/>
        <s v="PC-171"/>
        <s v="PR-OG-VIGÉSIMO SEGUNDO 25"/>
        <s v="PR-OP-TREINTAGÉSIMO- a"/>
      </sharedItems>
    </cacheField>
    <cacheField name="Orden detallada" numFmtId="0">
      <sharedItems longText="1"/>
    </cacheField>
    <cacheField name="Acción" numFmtId="0">
      <sharedItems longText="1"/>
    </cacheField>
    <cacheField name="Problemática estructural" numFmtId="0">
      <sharedItems count="4">
        <s v="1. La Desarticulación de la política criminal y el Estado de Cosas Inconstitucional"/>
        <s v="2. Hacinamiento y otras causas de violación masiva de derechos"/>
        <s v="4. Deficiente sistema de salud en el sector penitenciario y carcelario"/>
        <s v="5. Inadecuadas condiciones de salubridad e higiene en el establecimiento penitenciario y en el manejo de alimentos."/>
      </sharedItems>
    </cacheField>
    <cacheField name="Problemática específica" numFmtId="0">
      <sharedItems containsMixedTypes="1" containsNumber="1" containsInteger="1" minValue="0" maxValue="0" count="10">
        <s v="d. La imposibilidad de realizar actividades tendientes a la resocialización o a la redención de la pena"/>
        <s v="a.    El hacinamiento y los efectos en cuanto a la reducción de espacios para el descanso nocturno."/>
        <s v="c.     La precariedad de los servicios de salud."/>
        <n v="0"/>
        <s v=""/>
        <s v="h.  El tratamiento y suministro de alimentos en forma poco higiénica. La calidad de la alimentación.-_x000a_b.    Precarias condiciones sanitarias. _x000a_"/>
        <s v="b.    Precarias condiciones sanitarias. "/>
        <s v="i. Imposibilidad de visitas conyugales en condiciones de intimidad y dignidad."/>
        <s v="h.  El tratamiento y suministro de alimentos en forma poco higiénica. La calidad de la alimentación."/>
        <s v="g.    Falta de acceso al agua potable en forma continua de los internos al interior de los establecimientos carcelarios."/>
      </sharedItems>
    </cacheField>
    <cacheField name="Fecha inicial plan de acción" numFmtId="14">
      <sharedItems containsDate="1" containsBlank="1" containsMixedTypes="1" minDate="2016-04-01T00:00:00" maxDate="2017-08-16T00:00:00"/>
    </cacheField>
    <cacheField name="Fecha finalización plan de acción" numFmtId="14">
      <sharedItems containsDate="1" containsBlank="1" containsMixedTypes="1" minDate="2016-04-08T00:00:00" maxDate="2019-01-01T00:00:00"/>
    </cacheField>
    <cacheField name="Plazo Sentencia" numFmtId="0">
      <sharedItems containsSemiMixedTypes="0" containsString="0" containsNumber="1" containsInteger="1" minValue="0" maxValue="820"/>
    </cacheField>
    <cacheField name="Vencimiento Plazo Sentencia" numFmtId="14">
      <sharedItems containsDate="1" containsMixedTypes="1" minDate="2016-05-08T00:00:00" maxDate="2018-07-08T00:00:00"/>
    </cacheField>
    <cacheField name="Cantidad de entidades" numFmtId="0">
      <sharedItems containsSemiMixedTypes="0" containsString="0" containsNumber="1" containsInteger="1" minValue="1" maxValue="18"/>
    </cacheField>
    <cacheField name="Permanente" numFmtId="0">
      <sharedItems/>
    </cacheField>
    <cacheField name="En curso" numFmtId="0">
      <sharedItems/>
    </cacheField>
    <cacheField name="producto" numFmtId="0">
      <sharedItems longText="1"/>
    </cacheField>
    <cacheField name="indicador" numFmtId="0">
      <sharedItems containsNonDate="0" containsString="0" containsBlank="1"/>
    </cacheField>
    <cacheField name="Avance acción" numFmtId="0">
      <sharedItems containsMixedTypes="1" containsNumber="1" minValue="0" maxValue="100"/>
    </cacheField>
    <cacheField name="Semáforo avance" numFmtId="0">
      <sharedItems containsSemiMixedTypes="0" containsString="0" containsNumber="1" minValue="-1" maxValue="100"/>
    </cacheField>
    <cacheField name="Plazo (días)" numFmtId="0">
      <sharedItems containsMixedTypes="1" containsNumber="1" containsInteger="1" minValue="1" maxValue="616"/>
    </cacheField>
    <cacheField name="A tiempo" numFmtId="0">
      <sharedItems containsMixedTypes="1"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9">
  <r>
    <x v="0"/>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Construir un formulario para aplicar a la PPL teniendo en cuenta la orientación del Ministerio de Justicia  y previo estudio de la viabilidad técnica de la inclusIón de las preguntas"/>
    <x v="0"/>
    <x v="0"/>
    <d v="2016-05-01T00:00:00"/>
    <d v="2016-08-31T00:00:00"/>
    <n v="730"/>
    <d v="2018-06-09T00:00:00"/>
    <n v="7"/>
    <s v="NO"/>
    <s v="SI"/>
    <s v="Formulario para PPL de aplicación en Centros Penitenciarios y Carcelarios"/>
    <m/>
    <n v="60"/>
    <n v="60"/>
    <n v="31"/>
    <n v="1"/>
  </r>
  <r>
    <x v="0"/>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Realizar un Piloto en un Establecimiento pequeño o un patio de un Establecimiento Carcelario utilizando el Formulario adecuado para tal fin"/>
    <x v="0"/>
    <x v="0"/>
    <d v="2016-09-01T00:00:00"/>
    <d v="2016-11-30T00:00:00"/>
    <n v="730"/>
    <d v="2018-06-09T00:00:00"/>
    <n v="7"/>
    <s v="NO"/>
    <s v="NO"/>
    <s v="Resultados toma de información en el Piloto"/>
    <m/>
    <s v="No aplica"/>
    <n v="-1"/>
    <s v="No aplica"/>
    <n v="1"/>
  </r>
  <r>
    <x v="0"/>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Realizar Censo a PPL aplicando el formulario construido para tal fin, o en su defecto, dependiendo de la capacidad técnica, realizar encuesta a una muestra representataiva de la PPL aplicando el mismo formulariao "/>
    <x v="0"/>
    <x v="0"/>
    <d v="2017-01-01T00:00:00"/>
    <d v="2017-12-31T00:00:00"/>
    <n v="730"/>
    <d v="2018-06-09T00:00:00"/>
    <n v="7"/>
    <s v="NO"/>
    <s v="NO"/>
    <s v="Censo o encuesta  a población privada de la libertad con formulario particular a población privada de la libertad."/>
    <m/>
    <s v="No aplica"/>
    <n v="-1"/>
    <s v="No aplica"/>
    <n v="1"/>
  </r>
  <r>
    <x v="1"/>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Elaborar un estudio técnico sobre la integración del marco de empresa y derechos humanos en materia penitenciaria y carcelaria, que sirva como insumo para el plan integral que debe coordinar el INPEC. (en concordancia con el Documento CONPES 3828/2015)"/>
    <x v="0"/>
    <x v="0"/>
    <d v="2016-06-01T00:00:00"/>
    <d v="2017-12-31T00:00:00"/>
    <n v="730"/>
    <d v="2018-06-09T00:00:00"/>
    <n v="7"/>
    <s v="NO"/>
    <s v="SI"/>
    <s v="Estudio técnico elaborado por el DNP, con recomendaciones específicas para el mejoramiento de procesos al interior del INPEC."/>
    <m/>
    <n v="10"/>
    <n v="10"/>
    <n v="518"/>
    <n v="1"/>
  </r>
  <r>
    <x v="1"/>
    <x v="1"/>
    <s v="Ajustar todos los proyectos que se estén ejecutando o implementando a las condiciones mínimas de subsistencia digna y humana propuestas en la presente providencia. (A cargo de INPEC, USPEC, DNP y Ministerio de Justicia)"/>
    <s v="Objeción. Definir criterios de evaluación de proyectos de inversión e identificar proyectos de inversión."/>
    <x v="1"/>
    <x v="1"/>
    <d v="2016-04-08T00:00:00"/>
    <d v="2016-04-20T00:00:00"/>
    <n v="180"/>
    <d v="2016-12-09T00:00:00"/>
    <n v="4"/>
    <s v="NO"/>
    <s v="NO"/>
    <s v="Documento de criterios presentado al  Ministerio de Justicia, USPEC e INPEC."/>
    <m/>
    <n v="100"/>
    <n v="-1"/>
    <s v="No aplica"/>
    <n v="1"/>
  </r>
  <r>
    <x v="1"/>
    <x v="1"/>
    <s v="Ajustar todos los proyectos que se estén ejecutando o implementando a las condiciones mínimas de subsistencia digna y humana propuestas en la presente providencia. (A cargo de INPEC, USPEC, DNP y Ministerio de Justicia)"/>
    <s v="Objeción. Aplicar criterios definidos por DNP a los proyectos de inversión previamente identificados. Dar previo concepto a proyectos de inversión que no cumplan los criterios."/>
    <x v="1"/>
    <x v="1"/>
    <d v="2016-04-01T00:00:00"/>
    <d v="2016-05-31T00:00:00"/>
    <n v="180"/>
    <d v="2016-12-09T00:00:00"/>
    <n v="4"/>
    <s v="NO"/>
    <s v="NO"/>
    <s v="Reporte de control posterior de viabilidad aplicado por el DNP."/>
    <m/>
    <n v="100"/>
    <n v="-1"/>
    <s v="No aplica"/>
    <n v="1"/>
  </r>
  <r>
    <x v="1"/>
    <x v="2"/>
    <s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
    <s v="Objeción.  Definir criterios de evaluación de proyectos de inversión e identificar proyectos de inversión."/>
    <x v="1"/>
    <x v="1"/>
    <d v="2016-04-08T00:00:00"/>
    <d v="2016-04-20T00:00:00"/>
    <n v="420"/>
    <d v="2017-08-09T00:00:00"/>
    <n v="4"/>
    <s v="NO"/>
    <s v="NO"/>
    <s v="Documento de criterios presentado al  Ministerio de Justicia, USPEC e INPEC."/>
    <m/>
    <n v="100"/>
    <n v="-1"/>
    <s v="No aplica"/>
    <n v="1"/>
  </r>
  <r>
    <x v="1"/>
    <x v="2"/>
    <s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
    <s v="Objeción.Aplicar criterios definidos por DNP a los proyectos de inversión previamente identificados. Dar previo concepto a proyectos de inversión que no cumplan los criterios."/>
    <x v="1"/>
    <x v="1"/>
    <d v="2016-04-08T00:00:00"/>
    <d v="2016-05-31T00:00:00"/>
    <n v="420"/>
    <d v="2017-08-09T00:00:00"/>
    <n v="4"/>
    <s v="NO"/>
    <s v="NO"/>
    <s v="Reporte de control posterior de viabilidad aplicado por el DNP."/>
    <m/>
    <n v="100"/>
    <n v="-1"/>
    <s v="No aplica"/>
    <n v="1"/>
  </r>
  <r>
    <x v="1"/>
    <x v="3"/>
    <s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
    <s v="Definir criterios de evaluación de proyectos de inversión e identificar proyectos de inversión."/>
    <x v="1"/>
    <x v="1"/>
    <d v="2016-04-08T00:00:00"/>
    <d v="2016-05-31T00:00:00"/>
    <n v="360"/>
    <s v=""/>
    <n v="4"/>
    <s v="NO"/>
    <s v="NO"/>
    <s v="Socialización de criterios presentado al  Ministerio de Justicia, USPEC e INPEC."/>
    <m/>
    <n v="100"/>
    <n v="-1"/>
    <s v="No aplica"/>
    <n v="1"/>
  </r>
  <r>
    <x v="1"/>
    <x v="3"/>
    <s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
    <s v="Aplicar criterios definidos por DNP a los proyectos de inversión previamente identificados. Dar previo concepto a proyectos de inversión que no cumplan los criterios."/>
    <x v="1"/>
    <x v="1"/>
    <d v="2016-04-01T00:00:00"/>
    <d v="2016-05-31T00:00:00"/>
    <n v="360"/>
    <s v=""/>
    <n v="4"/>
    <s v="NO"/>
    <s v="NO"/>
    <s v="Reporte de control posterior de viabilidad aplicado por el DNP."/>
    <m/>
    <n v="100"/>
    <n v="-1"/>
    <s v="No aplica"/>
    <n v="1"/>
  </r>
  <r>
    <x v="1"/>
    <x v="4"/>
    <s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
    <s v="Objeción. No obstante brindará el apoyo técnico a las entidades concernidas en el cumplimiento de estas órdenes, según sea solicitado"/>
    <x v="2"/>
    <x v="2"/>
    <d v="2016-04-20T00:00:00"/>
    <s v="Permanente"/>
    <n v="365"/>
    <d v="2017-06-09T00:00:00"/>
    <n v="5"/>
    <s v="SI"/>
    <s v="SI"/>
    <s v="Según solicitud que realicen las entidades"/>
    <m/>
    <n v="100"/>
    <n v="100"/>
    <s v="Permanente"/>
    <n v="1"/>
  </r>
  <r>
    <x v="1"/>
    <x v="5"/>
    <s v="Garantizar que las erogaciones que sean consecuencia de esta sentencia sean efectuadas con el fin de colaborar a las instituciones concernidas, para efectuar las acciones que les correspondan, en los términos conferidos. (Órden compartida con el Ministerio de Hacienda y Crédito Público y el DNP)"/>
    <s v="Objeción. No obstante realizará oportunamente los trámites presupuestales competencia del DNP, que sean requeridos para viabilizar las actividades del Ministerio de Justicia, el INPEC y la USPEC para el cumplimiento de la sentencia."/>
    <x v="0"/>
    <x v="3"/>
    <d v="2016-04-20T00:00:00"/>
    <s v="Permanente"/>
    <n v="0"/>
    <s v=""/>
    <n v="2"/>
    <s v="SI"/>
    <s v="SI"/>
    <s v="Reporte semestral de trámites presupuestales realizados por solicitud del Ministerio de Justicia, INPEC y USPEC, que tengan relación con el cumplimiento de la sentencia T-762 de 2015."/>
    <m/>
    <n v="100"/>
    <n v="100"/>
    <s v="Permanente"/>
    <n v="1"/>
  </r>
  <r>
    <x v="1"/>
    <x v="6"/>
    <s v="Adoptar las medidas adecuadas y necesarias para asegurar los recursos suficientes y oportunos, que permitan la sostenibilidad y progresividad de todas las medidas a implementar para dar cumplimiento a lo ordenado en esta sentencia. Para tal efecto deberán preverse anualmente las partidas presupuestales del caso, con arreglo a la complejidad y el carácter estructural de las medidas esperadas. (Esta orden debe ser atendida entre La Presidencia de la República, el Ministerio de Hacienda y el DNP)"/>
    <s v="Objeción. Realizar oportunamente los trámites presupuestales competencia del DNP, que sean requeridos para viabilizar las actividades del Ministerio de Justicia, el INPEC y la USPEC para el cumplimiento de la sentencia."/>
    <x v="0"/>
    <x v="3"/>
    <d v="2016-04-21T00:00:00"/>
    <s v="Permanente"/>
    <n v="0"/>
    <s v=""/>
    <n v="3"/>
    <s v="SI"/>
    <s v="SI"/>
    <s v="Reporte semestral de trámites presupuestales realizados por solicitud del Ministerio de Justicia, INPEC y USPEC, que tengan relación con el cumplimiento de la sentencia T-762 de 2015."/>
    <m/>
    <n v="100"/>
    <n v="100"/>
    <s v="Permanente"/>
    <n v="1"/>
  </r>
  <r>
    <x v="2"/>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Revisión de la normatividad y documentación existente frente a los programas y actividades de resocializacion"/>
    <x v="0"/>
    <x v="4"/>
    <d v="2016-04-08T00:00:00"/>
    <d v="2016-12-31T00:00:00"/>
    <n v="730"/>
    <d v="2018-06-09T00:00:00"/>
    <n v="7"/>
    <s v="NO"/>
    <s v="SI"/>
    <s v="insumo para el plan integral de programas y actividades de resocialización."/>
    <m/>
    <n v="100"/>
    <n v="100"/>
    <n v="153"/>
    <n v="1"/>
  </r>
  <r>
    <x v="2"/>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Llevar a cabo Mesas de trabajo internas con grupos interdisciplinarios (SENA , Secretarias de  Salud, MinEducacion, MinTrabajo, MinJusticia, DNP)"/>
    <x v="0"/>
    <x v="4"/>
    <d v="2017-01-01T00:00:00"/>
    <d v="2017-12-31T00:00:00"/>
    <n v="730"/>
    <d v="2018-06-09T00:00:00"/>
    <n v="7"/>
    <s v="NO"/>
    <s v="NO"/>
    <s v="insumo para el plan integral de programas y actividades de resocialización."/>
    <m/>
    <n v="100"/>
    <n v="-1"/>
    <s v="No aplica"/>
    <n v="1"/>
  </r>
  <r>
    <x v="2"/>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Identificar necesidades de infraestructura para desarrollar actividades de resocialización en los ERON"/>
    <x v="0"/>
    <x v="4"/>
    <d v="2017-01-01T00:00:00"/>
    <d v="2017-12-31T00:00:00"/>
    <n v="730"/>
    <d v="2018-06-09T00:00:00"/>
    <n v="7"/>
    <s v="NO"/>
    <s v="NO"/>
    <s v="insumo para el plan integral de programas y actividades de resocialización."/>
    <m/>
    <n v="66.180000000000007"/>
    <n v="-1"/>
    <s v="No aplica"/>
    <n v="1"/>
  </r>
  <r>
    <x v="2"/>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Elaborar  Propuesta de Plan Integral "/>
    <x v="0"/>
    <x v="4"/>
    <d v="2017-01-01T00:00:00"/>
    <d v="2018-06-09T00:00:00"/>
    <n v="730"/>
    <d v="2018-06-09T00:00:00"/>
    <n v="7"/>
    <s v="NO"/>
    <s v="NO"/>
    <s v="Documento del plan integral de programas y actividades de resocialización  que incluya fases y plazos de implementación y ejecución, con el objetivo de medir resultados graduales. "/>
    <m/>
    <s v="No aplica"/>
    <n v="-1"/>
    <s v="No aplica"/>
    <n v="1"/>
  </r>
  <r>
    <x v="2"/>
    <x v="7"/>
    <s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
    <s v="Objeción. Bajo el entendido de que no es necesario rehacer la bases de datos sobre capacidad real de los ERON, sino fortalecer la base de datos que existe SISIPEC. La propuesta de modificación  será revisada en el marco del subcomité de Información y tendrá como insumo el informe de medición elaborado por la USPEC"/>
    <x v="1"/>
    <x v="4"/>
    <s v="Inpec pendiente definir depende de Uspec"/>
    <d v="2017-09-09T00:00:00"/>
    <n v="450"/>
    <d v="2017-09-09T00:00:00"/>
    <n v="3"/>
    <s v="NO"/>
    <s v="NO"/>
    <s v="Bases de datos modificadas sobre la capacidad real de los ERON en  SISIPEC"/>
    <m/>
    <n v="0"/>
    <n v="-1"/>
    <s v="No aplica"/>
    <n v="1"/>
  </r>
  <r>
    <x v="2"/>
    <x v="1"/>
    <s v="Ajustar todos los proyectos que se estén ejecutando o implementando a las condiciones mínimas de subsistencia digna y humana propuestas en la presente providencia. (A cargo de INPEC, USPEC, DNP y Ministerio de Justicia)"/>
    <s v="Ajustar los proyectos de acuerdo con los parámetros de la Corte y las observaciones o recomendaciones de DNP dentro del control de viabilidad de los proyectos"/>
    <x v="1"/>
    <x v="4"/>
    <d v="2016-04-08T00:00:00"/>
    <s v="Permanente"/>
    <n v="180"/>
    <d v="2016-12-09T00:00:00"/>
    <n v="4"/>
    <s v="SI"/>
    <s v="SI"/>
    <s v="Proyectos ajustados a condiciones mínimas de subsistencia digna y humana"/>
    <m/>
    <n v="100"/>
    <n v="100"/>
    <s v="Permanente"/>
    <n v="1"/>
  </r>
  <r>
    <x v="2"/>
    <x v="2"/>
    <s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
    <s v="Coadyuvar en la estructuración de los proyectos de infraestructura penitenciaria y carcelaria a  presentar  por la USPEC para que se ajusten a los estándares  exigidos por la COrte para brindar las condiciones mínimas de subsistencia digna y humana a la población reclusa-"/>
    <x v="1"/>
    <x v="4"/>
    <d v="2016-04-08T00:00:00"/>
    <s v="Permanente"/>
    <n v="420"/>
    <d v="2017-08-09T00:00:00"/>
    <n v="4"/>
    <s v="SI"/>
    <s v="SI"/>
    <s v="Observaciones a los proyectos que generel la USPEC, en el marco de las competencias de INPEC"/>
    <m/>
    <n v="66.666666666666657"/>
    <n v="66.666666666666657"/>
    <s v="Permanente"/>
    <n v="1"/>
  </r>
  <r>
    <x v="2"/>
    <x v="3"/>
    <s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
    <s v="Coadyuvar en la estructuración de los proyectos de infraestructura penitenciaria y carcelaria a  presentar  por la USPEC para que se ajusten a los estándares  exigidos por la COrte para brindar las condiciones mínimas de subsistencia digna y humana a la población reclusa-"/>
    <x v="1"/>
    <x v="4"/>
    <d v="2016-04-08T00:00:00"/>
    <s v="Permanente"/>
    <n v="360"/>
    <s v=""/>
    <n v="4"/>
    <s v="SI"/>
    <s v="SI"/>
    <s v="Observaciones a los proyectos que generel la USPEC, en el marco de las competencias de INPEC"/>
    <m/>
    <n v="66.666666666666657"/>
    <n v="66.666666666666657"/>
    <s v="Permanente"/>
    <n v="1"/>
  </r>
  <r>
    <x v="2"/>
    <x v="4"/>
    <s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
    <s v="Realizar seguimiento a la prestación de servicios de salud para las Personas Privadas de la Libertad en los  Establecimientos Penitenciarios y Carcelarios del orden nacional  "/>
    <x v="2"/>
    <x v="4"/>
    <d v="2016-04-29T00:00:00"/>
    <d v="2016-12-31T00:00:00"/>
    <n v="365"/>
    <d v="2017-06-09T00:00:00"/>
    <n v="5"/>
    <s v="NO"/>
    <s v="SI"/>
    <s v="Informe mensual de seguimiento"/>
    <m/>
    <n v="100"/>
    <n v="100"/>
    <n v="153"/>
    <n v="1"/>
  </r>
  <r>
    <x v="2"/>
    <x v="4"/>
    <s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
    <s v="Ejecutar plan de Acción emergencia carcelaria"/>
    <x v="2"/>
    <x v="4"/>
    <d v="2016-05-05T00:00:00"/>
    <d v="2016-12-31T00:00:00"/>
    <n v="365"/>
    <d v="2017-06-09T00:00:00"/>
    <n v="5"/>
    <s v="NO"/>
    <s v="SI"/>
    <s v="Acciones del plan de acción específico de la emergencia carcelaria"/>
    <m/>
    <n v="100"/>
    <n v="100"/>
    <n v="153"/>
    <n v="1"/>
  </r>
  <r>
    <x v="2"/>
    <x v="4"/>
    <s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
    <s v="Participación en el grupo conformado por la Presidencia de la república para trabajar el componente de salud en el marco de la emergencia carcelaria."/>
    <x v="2"/>
    <x v="4"/>
    <d v="2016-05-04T00:00:00"/>
    <d v="2017-06-09T00:00:00"/>
    <n v="365"/>
    <d v="2017-06-09T00:00:00"/>
    <n v="5"/>
    <s v="NO"/>
    <s v="SI"/>
    <s v="Establecidos en el Plan de Acción a trabajar por el Grupo conformado en los siguientes  componentes: preparación implementación nuevo esquema de salud; implementación; afiliación; infraestrutura;  atenciones intramurales y reclamaciones, según la competencia"/>
    <m/>
    <s v="No aplica"/>
    <n v="-1"/>
    <n v="313"/>
    <n v="1"/>
  </r>
  <r>
    <x v="2"/>
    <x v="8"/>
    <s v="Adecuar todas las áreas de sanidad de los 16 establecimientos de reclusión bajo estudio para que se cumplan con las condiciones mínimas de prestación del servicio de salud ( A cargo de INPEC, USPEC,  Ministerio de Justicia)"/>
    <s v="Priorizar en el plan de necesidades las obras de infraestructura correspondientes a la sentencia relativas a las áreas de sanidad,  en  los 16 establecimientos de sentencia. "/>
    <x v="2"/>
    <x v="2"/>
    <d v="2016-04-29T00:00:00"/>
    <d v="2016-06-03T00:00:00"/>
    <n v="365"/>
    <d v="2017-04-08T00:00:00"/>
    <n v="3"/>
    <s v="NO"/>
    <s v="NO"/>
    <s v="Astas de priorización ajustadas"/>
    <m/>
    <n v="100"/>
    <n v="-1"/>
    <s v="No aplica"/>
    <n v="1"/>
  </r>
  <r>
    <x v="2"/>
    <x v="9"/>
    <s v="Poner a disposición de cada interno kit de aseo, colchoneta, almohada, sábanas y cobija(s) en caso de ser necesarias, para su descanso nocturno; cada persona que ingrese al penal debe contar con esta misma garantía (A cargo de INPEC, USPEC)"/>
    <s v="Entregar los kits de aseo completos a la PPL de los 16 ERON objeto de la sentencia- Entregas trimestrales"/>
    <x v="3"/>
    <x v="5"/>
    <d v="2016-04-08T00:00:00"/>
    <d v="2016-07-07T00:00:00"/>
    <n v="91"/>
    <d v="2016-07-08T00:00:00"/>
    <n v="2"/>
    <s v="NO"/>
    <s v="NO"/>
    <s v="Constancias de entrega"/>
    <m/>
    <n v="28"/>
    <n v="-1"/>
    <s v="No aplica"/>
    <n v="1"/>
  </r>
  <r>
    <x v="2"/>
    <x v="9"/>
    <s v="Poner a disposición de cada interno kit de aseo, colchoneta, almohada, sábanas y cobija(s) en caso de ser necesarias, para su descanso nocturno; cada persona que ingrese al penal debe contar con esta misma garantía (A cargo de INPEC, USPEC)"/>
    <s v="Verificar cuántos internos en los 16 establecimientos no tienen colchoneta, almohada, sábanas y cobija(s)"/>
    <x v="3"/>
    <x v="5"/>
    <d v="2016-06-01T00:00:00"/>
    <d v="2016-06-15T00:00:00"/>
    <n v="91"/>
    <d v="2016-07-08T00:00:00"/>
    <n v="2"/>
    <s v="NO"/>
    <s v="NO"/>
    <s v="Censo a población privada de la libertad con formulario particular a población privada de la libertad."/>
    <m/>
    <n v="50"/>
    <n v="-1"/>
    <s v="No aplica"/>
    <n v="1"/>
  </r>
  <r>
    <x v="2"/>
    <x v="9"/>
    <s v="Poner a disposición de cada interno kit de aseo, colchoneta, almohada, sábanas y cobija(s) en caso de ser necesarias, para su descanso nocturno; cada persona que ingrese al penal debe contar con esta misma garantía (A cargo de INPEC, USPEC)"/>
    <s v="Suministrar en los 16 establecimientos colchoneta, almohada, sábanas y cobija(s) de acuerdo al informe de necesidades "/>
    <x v="3"/>
    <x v="5"/>
    <d v="2016-06-16T00:00:00"/>
    <d v="2016-07-07T00:00:00"/>
    <n v="91"/>
    <d v="2016-07-08T00:00:00"/>
    <n v="2"/>
    <s v="NO"/>
    <s v="NO"/>
    <s v="Constancias de entrega"/>
    <m/>
    <n v="28"/>
    <n v="-1"/>
    <s v="No aplica"/>
    <n v="1"/>
  </r>
  <r>
    <x v="2"/>
    <x v="9"/>
    <s v="Poner a disposición de cada interno kit de aseo, colchoneta, almohada, sábanas y cobija(s) en caso de ser necesarias, para su descanso nocturno; cada persona que ingrese al penal debe contar con esta misma garantía (A cargo de INPEC, USPEC)"/>
    <s v="Solicitar a Defensoria del Pueblo que constate que el 100% de la PPL de los 16 establecimientos cuenta con colchoneta, almohada, sábanas y cobija(s)"/>
    <x v="3"/>
    <x v="5"/>
    <d v="2016-07-08T00:00:00"/>
    <d v="2016-07-08T00:00:00"/>
    <n v="91"/>
    <d v="2016-07-08T00:00:00"/>
    <n v="2"/>
    <s v="NO"/>
    <s v="NO"/>
    <s v="Solicitud a la defensoría"/>
    <m/>
    <n v="20"/>
    <n v="-1"/>
    <s v="No aplica"/>
    <n v="1"/>
  </r>
  <r>
    <x v="2"/>
    <x v="10"/>
    <s v="Poner a disposición de los internos una cantidad razonable de duchas y baterías sanitarias, en óptimos estado de funcionamiento (A cargo de INPEC, USPEC)"/>
    <s v="Priorizar en el plan de necesidades las obras de infraestructura correspondientes a la sentencia relativas a la cantidad de duchas y baterías sanitarias, además del estado en que se encuentran,  en  los 16 establecimientos de sentencia. "/>
    <x v="3"/>
    <x v="6"/>
    <d v="2016-04-29T00:00:00"/>
    <d v="2016-06-03T00:00:00"/>
    <n v="91"/>
    <d v="2016-07-08T00:00:00"/>
    <n v="2"/>
    <s v="NO"/>
    <s v="NO"/>
    <s v="Astas de priorización ajustadas"/>
    <m/>
    <n v="100"/>
    <n v="-1"/>
    <s v="No aplica"/>
    <n v="1"/>
  </r>
  <r>
    <x v="2"/>
    <x v="11"/>
    <s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_x000a_El Ministerio de Justicia y del Derecho, como el de Salud y Protección Social, prestarán la orientación del caso."/>
    <s v="Ajustar los protocolos de higiene y Sanidad a los estandares dados por la Corte Constitucional en esta materia"/>
    <x v="1"/>
    <x v="7"/>
    <d v="2016-06-03T00:00:00"/>
    <d v="2016-09-03T00:00:00"/>
    <n v="365"/>
    <d v="2017-04-08T00:00:00"/>
    <n v="18"/>
    <s v="NO"/>
    <s v="SI"/>
    <s v="Protocolos ajustados"/>
    <m/>
    <n v="20"/>
    <n v="20"/>
    <n v="34"/>
    <n v="1"/>
  </r>
  <r>
    <x v="2"/>
    <x v="11"/>
    <s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_x000a_El Ministerio de Justicia y del Derecho, como el de Salud y Protección Social, prestarán la orientación del caso."/>
    <s v="Solicitar informe a los Directores de los 16 Establecimientos que incluya las necesidades de elementos que aseguren condiciones de higiene y sanidad, para efectos de generar el suministro por parte de Nivel central del INPEC "/>
    <x v="1"/>
    <x v="7"/>
    <d v="2016-09-04T00:00:00"/>
    <d v="2016-10-04T00:00:00"/>
    <n v="365"/>
    <d v="2017-04-08T00:00:00"/>
    <n v="18"/>
    <s v="NO"/>
    <s v="NO"/>
    <s v="Consolidado de informes "/>
    <m/>
    <n v="20"/>
    <n v="-1"/>
    <s v="No aplica"/>
    <n v="1"/>
  </r>
  <r>
    <x v="2"/>
    <x v="11"/>
    <s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_x000a_El Ministerio de Justicia y del Derecho, como el de Salud y Protección Social, prestarán la orientación del caso."/>
    <s v="Suministrar a los 16 Establecimientos los elementos que aseguren condiciones de higiene y sanidad,  de acuerdo con los informes de necesidades "/>
    <x v="1"/>
    <x v="7"/>
    <d v="2016-10-05T00:00:00"/>
    <d v="2017-04-07T00:00:00"/>
    <n v="365"/>
    <d v="2017-04-08T00:00:00"/>
    <n v="18"/>
    <s v="NO"/>
    <s v="NO"/>
    <s v=" entrega efectiva de los elementos"/>
    <m/>
    <n v="20"/>
    <n v="-1"/>
    <s v="No aplica"/>
    <n v="1"/>
  </r>
  <r>
    <x v="2"/>
    <x v="11"/>
    <s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_x000a_El Ministerio de Justicia y del Derecho, como el de Salud y Protección Social, prestarán la orientación del caso."/>
    <s v="INPEC revisa informe de la USPEC y con base en la información ajustará el Reglamento Interno de cada uno de los establecimientos para asegurar una óptima periodicidad de las visitas conyugales"/>
    <x v="1"/>
    <x v="7"/>
    <d v="2016-08-30T00:00:00"/>
    <d v="2016-12-31T00:00:00"/>
    <n v="365"/>
    <d v="2017-04-08T00:00:00"/>
    <n v="18"/>
    <s v="NO"/>
    <s v="NO"/>
    <s v="16 Reglamentos internos ajustados"/>
    <m/>
    <n v="20"/>
    <n v="-1"/>
    <s v="No aplica"/>
    <n v="1"/>
  </r>
  <r>
    <x v="2"/>
    <x v="12"/>
    <s v="Estructurar un protocolo de tratamiento higiénico y óptimo de alimentos (A cargo de INPEC, USPEC, Directores de cada uno de los establecimientos penitenciarios accionados o vinculados en la sentencia)"/>
    <s v="Continuar prestando el apoyo de seguimiento al suministro de alimentación a la USPEC mediante el COSAL (INPEC) en los etablecimientos donde se requiera-"/>
    <x v="3"/>
    <x v="8"/>
    <d v="2016-05-09T00:00:00"/>
    <s v="Permanente"/>
    <n v="0"/>
    <s v=""/>
    <n v="18"/>
    <s v="SI"/>
    <s v="SI"/>
    <s v="Informes de seguimiento mensual "/>
    <m/>
    <n v="75"/>
    <n v="75"/>
    <s v="Permanente"/>
    <n v="1"/>
  </r>
  <r>
    <x v="2"/>
    <x v="13"/>
    <s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
    <s v="Solicitar a los Establecimientos un informe sobre las necesidades de infraestructura en relacion con el manejo de aguas(suministro de agua potable y evacuacion adecuada de aguas negras)."/>
    <x v="3"/>
    <x v="9"/>
    <d v="2016-05-31T00:00:00"/>
    <d v="2016-06-30T00:00:00"/>
    <n v="90"/>
    <d v="2016-07-07T00:00:00"/>
    <n v="3"/>
    <s v="NO"/>
    <s v="NO"/>
    <s v="informe  consolidado  de necesidades   en relación con el manejo de aguas presentadas por los 16Establecimientos a la USPEC."/>
    <m/>
    <n v="100"/>
    <n v="-1"/>
    <s v="No aplica"/>
    <n v="1"/>
  </r>
  <r>
    <x v="2"/>
    <x v="13"/>
    <s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
    <s v="Solicitar a la USPEC que  realice la verificación de las necesidades de infraestructura en relación con el manejo de aguas (suministro de agua potable y evacuación adecuada de aguas negras)   en  los 16 establecimientos de sentencia. Así mismo, se efectué las adecuaciones en atención a la orden de Tutela.  "/>
    <x v="3"/>
    <x v="4"/>
    <d v="2016-04-29T00:00:00"/>
    <d v="2016-04-29T00:00:00"/>
    <n v="90"/>
    <d v="2016-07-07T00:00:00"/>
    <n v="3"/>
    <s v="NO"/>
    <s v="NO"/>
    <s v="Oficio  de verificación de necesidades  a la USPEC"/>
    <m/>
    <s v="No reportado"/>
    <n v="-1"/>
    <s v="No aplica"/>
    <s v="No reportado"/>
  </r>
  <r>
    <x v="2"/>
    <x v="14"/>
    <s v="Construir, en forma asistida por el INPEC, un plan de utilización de espacios y de manejo del tiempo en la vida carcelaria. Los planes deberán ser aprobados por el Ministerio de Justicia y del Derecho. "/>
    <s v="Identificar las areas disponibles y adecuados para el desarrollo de programas de atención y tratamiento, educación y actividades productivas."/>
    <x v="1"/>
    <x v="1"/>
    <d v="2016-07-01T00:00:00"/>
    <d v="2016-12-31T00:00:00"/>
    <n v="0"/>
    <s v=""/>
    <n v="17"/>
    <s v="NO"/>
    <s v="SI"/>
    <s v="Informe de espacios disponibles y adecuados"/>
    <m/>
    <n v="66.180000000000007"/>
    <n v="66.180000000000007"/>
    <n v="153"/>
    <n v="1"/>
  </r>
  <r>
    <x v="2"/>
    <x v="14"/>
    <s v="Construir, en forma asistida por el INPEC, un plan de utilización de espacios y de manejo del tiempo en la vida carcelaria. Los planes deberán ser aprobados por el Ministerio de Justicia y del Derecho. "/>
    <s v="Elaborar un plan de instrucciones , respecto a la utilización de las areas disponibles para el desarrollo de programas de atención y tratamiento, educación y actividades productivas."/>
    <x v="1"/>
    <x v="1"/>
    <d v="2017-01-01T00:00:00"/>
    <d v="2017-08-15T00:00:00"/>
    <n v="0"/>
    <s v=""/>
    <n v="17"/>
    <s v="NO"/>
    <s v="NO"/>
    <s v="Plan de instrucciones  respecto a la utilización de las areas disponibles para el desarrollo de programas de atención y tratamiento, educación y actividades productivas."/>
    <m/>
    <s v="No aplica"/>
    <n v="-1"/>
    <s v="No aplica"/>
    <n v="1"/>
  </r>
  <r>
    <x v="2"/>
    <x v="14"/>
    <s v="Construir, en forma asistida por el INPEC, un plan de utilización de espacios y de manejo del tiempo en la vida carcelaria. Los planes deberán ser aprobados por el Ministerio de Justicia y del Derecho. "/>
    <s v="Realizar la ejecución de las instrucciones  proferidas por la Dirección de Atención y Tratamiento. "/>
    <x v="1"/>
    <x v="1"/>
    <d v="2017-08-15T00:00:00"/>
    <d v="2017-12-31T00:00:00"/>
    <n v="0"/>
    <s v=""/>
    <n v="17"/>
    <s v="NO"/>
    <s v="NO"/>
    <s v="Informe ejecutivo de cumplimiento de las  instrucciones , respecto a la utilización de las areas disponibles para el desarrollo de programas de atención y tratamiento, educación y actividades productivas."/>
    <m/>
    <s v="No aplica"/>
    <n v="-1"/>
    <s v="No aplica"/>
    <n v="1"/>
  </r>
  <r>
    <x v="3"/>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Constituir y consolidar una mesa de trabajo al interior del MEN para identificar y desarrollar, de manera integral, las acciones, que desde educación, le aportan al proceso de resocialización en articulación  con el INPEC y el USPEC."/>
    <x v="0"/>
    <x v="4"/>
    <s v="Julio de 2016 "/>
    <s v="Permanente"/>
    <n v="730"/>
    <d v="2018-06-09T00:00:00"/>
    <n v="7"/>
    <s v="SI"/>
    <s v="NO"/>
    <s v="Informe semestral "/>
    <m/>
    <n v="0"/>
    <n v="-1"/>
    <s v="Permanente"/>
    <n v="1"/>
  </r>
  <r>
    <x v="4"/>
    <x v="5"/>
    <s v="Garantizar que las erogaciones que sean consecuencia de esta sentencia sean efectuadas con el fin de colaborar a las instituciones concernidas, para efectuar las acciones que les correspondan, en los términos conferidos. (Órden compartida con el Ministerio de Hacienda y Crédito Público y el DNP)"/>
    <s v="Objeción. Emitir comunicación solicitando a las entidades que ejecutan el presupuesto del Sistema Nacional Penitenciario y Carcelario que prioricen en el presupuesto de la vigencia 2016 el cumplimiento de las ordenes emitidas en la setencia T-762 de 2015. Asimismo, las entidades deberán informar al epartamento Nacional de Planeación y al Ministerio de Hacienda las acciones y los montos destinados para tal fin. "/>
    <x v="0"/>
    <x v="4"/>
    <d v="2016-05-10T00:00:00"/>
    <s v="Permanente"/>
    <n v="0"/>
    <s v=""/>
    <n v="2"/>
    <s v="SI"/>
    <s v="SI"/>
    <s v="_x000a_- Oficio_x000a_- Reporte de la entidad de las acciones y montos sobre la priorización de las órdenes en su presupuesto"/>
    <m/>
    <n v="100"/>
    <n v="100"/>
    <s v="Permanente"/>
    <n v="1"/>
  </r>
  <r>
    <x v="4"/>
    <x v="5"/>
    <s v="Garantizar que las erogaciones que sean consecuencia de esta sentencia sean efectuadas con el fin de colaborar a las instituciones concernidas, para efectuar las acciones que les correspondan, en los términos conferidos. (Órden compartida con el Ministerio de Hacienda y Crédito Público y el DNP)"/>
    <s v="Objeción. Emitir una comunicación dando alcance a la circular de programación del presupuesto de la vigencia 2017, una vez definidos las cuotas de resupuesto de cada una de las entidades, de acuerdo con la situación fiscal y la disponibilidad presupuestal, con el fin de que las entidades prioricen cada una de las  ordenes dadas en al sentencia T-762 de 2015"/>
    <x v="0"/>
    <x v="4"/>
    <d v="2016-05-10T00:00:00"/>
    <d v="2016-10-30T00:00:00"/>
    <n v="0"/>
    <s v=""/>
    <n v="2"/>
    <s v="NO"/>
    <s v="SI"/>
    <s v="_x000a_- Oficio_x000a_- Reporte de los rubros presupuestales  de  gasto para atender las órdenes priorizadas por las entidades ejecutoras contenidas en el presupuesto 2017, para el cumplimiento de la sentencia T-762 de 2015"/>
    <m/>
    <n v="100"/>
    <n v="100"/>
    <n v="91"/>
    <n v="1"/>
  </r>
  <r>
    <x v="4"/>
    <x v="6"/>
    <s v="Adoptar las medidas adecuadas y necesarias para asegurar los recursos suficientes y oportunos, que permitan la sostenibilidad y progresividad de todas las medidas a implementar para dar cumplimiento a lo ordenado en esta sentencia. Para tal efecto deberán preverse anualmente las partidas presupuestales del caso, con arreglo a la complejidad y el carácter estructural de las medidas esperadas. (Esta orden debe ser atendida entre La Presidencia de la República, el Ministerio de Hacienda y el DNP)"/>
    <s v="1, Con base en la información suministrada sobre costeo de necesidades, colaborar con las entidades para que, de acuerdo con la capacidad fiscal, las metas y acciones vayan acorde con parámetros de sostenibilidad y progresividad."/>
    <x v="0"/>
    <x v="4"/>
    <s v="Una vez recibida información de costeo de las entidades"/>
    <s v="3 meses"/>
    <n v="0"/>
    <s v=""/>
    <n v="3"/>
    <s v="NO"/>
    <s v="NO"/>
    <s v="Informe de costeo"/>
    <m/>
    <n v="100"/>
    <n v="-1"/>
    <s v="No aplica"/>
    <n v="1"/>
  </r>
  <r>
    <x v="4"/>
    <x v="15"/>
    <s v="Incorporar una metodología que armonice el principio de anualidad en materia presupuestal, y las necesidades de la vida carcelaria"/>
    <s v="Informar a las entidades ejecutoras los instrumentos presupuestales vigentes para armonizar  su ejecución y el  cumplimiento de la sentencia T-762 de 2015 con el principio de anualidad,  como es el caso  de la autorización de vigencias futuras o el de la reserva presupuestal y el de las cuentas por pagar."/>
    <x v="0"/>
    <x v="4"/>
    <m/>
    <m/>
    <n v="0"/>
    <s v=""/>
    <n v="1"/>
    <s v="NO"/>
    <s v="NO"/>
    <s v="Oficio"/>
    <m/>
    <n v="100"/>
    <n v="-1"/>
    <s v="No aplica"/>
    <n v="1"/>
  </r>
  <r>
    <x v="5"/>
    <x v="16"/>
    <s v="Dar aplicación al estándar constitucional mínimo de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
    <s v="Emplear la iniciativa legislativa en materia de política criminal ajustada al estándar mínimo constitucional"/>
    <x v="0"/>
    <x v="4"/>
    <d v="2016-04-08T00:00:00"/>
    <s v="Permanente"/>
    <n v="0"/>
    <s v=""/>
    <n v="1"/>
    <s v="SI"/>
    <s v="SI"/>
    <s v="Proyectos de ley o actos legislativos acordes con el estándar mínimo constitucional "/>
    <m/>
    <n v="0"/>
    <n v="0"/>
    <s v="Permanente"/>
    <n v="1"/>
  </r>
  <r>
    <x v="5"/>
    <x v="17"/>
    <s v="Dar  viabilidad financiera e institucional al Consejo Superior de Política Criminal y a sus instancias técnicas y Diseñar un plan concreto y un cronograma de acción"/>
    <s v="Coordinar una discusión en el marco del Comité Técnico del Consejo Superior de Política Criminal en torno al fortalecimiento institucional y financiero del mismo"/>
    <x v="0"/>
    <x v="4"/>
    <d v="2016-04-08T00:00:00"/>
    <d v="2016-12-09T00:00:00"/>
    <n v="180"/>
    <d v="2016-12-09T00:00:00"/>
    <n v="1"/>
    <s v="NO"/>
    <s v="SI"/>
    <s v="Plan de fortalecimiento del Consejo Superior de Política Criminal y sus instancias técnicas"/>
    <m/>
    <n v="100"/>
    <n v="100"/>
    <n v="131"/>
    <n v="1"/>
  </r>
  <r>
    <x v="5"/>
    <x v="18"/>
    <s v="Estructurar una política pública de concientización ciudadana, con vocación de permanencia, sobre los fines del derecho penal y de la pena privativa de la libertad, orientado al reconocimiento de alternativas sancionatorias, a la sensibilización sobre la importancia del derecho a la libertad y al reconocimiento de las limitaciones de la prisión para la resocialización, en las condiciones actuales de desconocimiento de derechos de los reclusos"/>
    <s v="Diseñar una estrategia de comunicaciones  enfocada en la concientización ciudadana "/>
    <x v="0"/>
    <x v="4"/>
    <d v="2016-04-08T00:00:00"/>
    <d v="2016-11-09T00:00:00"/>
    <n v="180"/>
    <d v="2016-12-09T00:00:00"/>
    <n v="1"/>
    <s v="NO"/>
    <s v="SI"/>
    <s v="Estrategia de Comunicaciones"/>
    <m/>
    <n v="20"/>
    <n v="20"/>
    <n v="101"/>
    <n v="1"/>
  </r>
  <r>
    <x v="5"/>
    <x v="18"/>
    <s v="Estructurar una política pública de concientización ciudadana, con vocación de permanencia, sobre los fines del derecho penal y de la pena privativa de la libertad, orientado al reconocimiento de alternativas sancionatorias, a la sensibilización sobre la importancia del derecho a la libertad y al reconocimiento de las limitaciones de la prisión para la resocialización, en las condiciones actuales de desconocimiento de derechos de los reclusos"/>
    <s v="Empezar a implementar la estrategia de comunicaciones  enfocada en la concientización ciudadana "/>
    <x v="0"/>
    <x v="4"/>
    <d v="2016-11-10T00:00:00"/>
    <d v="2016-12-09T00:00:00"/>
    <n v="180"/>
    <d v="2016-12-09T00:00:00"/>
    <n v="1"/>
    <s v="NO"/>
    <s v="NO"/>
    <s v="Balance del primer avance de implementación de la estrategia"/>
    <m/>
    <s v="No aplica"/>
    <n v="-1"/>
    <s v="No aplica"/>
    <n v="1"/>
  </r>
  <r>
    <x v="5"/>
    <x v="19"/>
    <s v="Emprender las acciones para la creación de un sistema de información unificado, serio y confiable sobre Política Criminal"/>
    <s v="Las acciones se adelantarán en el marco del Subcomité de Información  creado el 4 de mayo de 2016 con la circular CIR16-00000009 de Presidencia de la República"/>
    <x v="0"/>
    <x v="4"/>
    <d v="2016-05-04T00:00:00"/>
    <d v="2016-12-09T00:00:00"/>
    <n v="180"/>
    <d v="2016-12-09T00:00:00"/>
    <n v="1"/>
    <s v="NO"/>
    <s v="SI"/>
    <s v="Se establecen en el Plan de Acción establecido por el Subcomité de Información"/>
    <m/>
    <s v="No aplica"/>
    <n v="-1"/>
    <n v="131"/>
    <n v="1"/>
  </r>
  <r>
    <x v="5"/>
    <x v="20"/>
    <s v="Revisar el sistema de tasación de las penas en la legislación actual, con el fin de identificar las incoherencias e inconsistencias del mismo, de acuerdo con el principio de proporcionalidad de la pena, y tomar los correctivos del caso. (Orden compartida entre Ministerio de Justicia y el Congreso)"/>
    <s v="Revisión de la legislación en materia penal "/>
    <x v="0"/>
    <x v="4"/>
    <d v="2016-04-08T00:00:00"/>
    <d v="2016-12-31T00:00:00"/>
    <n v="0"/>
    <s v=""/>
    <n v="1"/>
    <s v="NO"/>
    <s v="SI"/>
    <s v="Documento que contiene la descripción del estado de la coherencia de las penas"/>
    <m/>
    <n v="0.9"/>
    <n v="0.9"/>
    <n v="153"/>
    <n v="1"/>
  </r>
  <r>
    <x v="5"/>
    <x v="20"/>
    <s v="Revisar el sistema de tasación de las penas en la legislación actual, con el fin de identificar las incoherencias e inconsistencias del mismo, de acuerdo con el principio de proporcionalidad de la pena, y tomar los correctivos del caso. (Orden compartida entre Ministerio de Justicia y el Congreso)"/>
    <s v="Definición de proyecto(s) de ley de reajuste de proporcionalidad de las penas (sujeto a aprobación del punto anterior)"/>
    <x v="0"/>
    <x v="4"/>
    <d v="2017-01-01T00:00:00"/>
    <d v="2017-12-31T00:00:00"/>
    <n v="0"/>
    <s v=""/>
    <n v="1"/>
    <s v="NO"/>
    <s v="NO"/>
    <s v="Propuesta de proyecto de ley"/>
    <m/>
    <s v="No aplica"/>
    <n v="-1"/>
    <s v="No aplica"/>
    <n v="1"/>
  </r>
  <r>
    <x v="5"/>
    <x v="21"/>
    <s v="Crear de una instancia técnica de carácter permanente que consolide un Sistema de información sobre la Política Criminal, con la función de i) consolidar un Sistema de información sobre Poítica Criminal, serio y confiable, (ii) establecer los mecanismos de incorporación de la información por parte de las entidades con injerencia en la política criminal, (iii) diseñar los mecanismos de acceso a la información, y (iv) hacer una valoración de los resultados de dicho sistema de información con el fin de potenciar sus resultados y solucionar los problemas que pueda implicar su desarrollo."/>
    <s v="Fortalecer el trabajo conjunto entre la Oficina de Información en Justicia y el Observatorio de Política Criminal del Ministerio de Justicia y del Derecho"/>
    <x v="0"/>
    <x v="4"/>
    <d v="2016-04-08T00:00:00"/>
    <d v="2016-12-09T00:00:00"/>
    <n v="180"/>
    <d v="2016-12-09T00:00:00"/>
    <n v="1"/>
    <s v="NO"/>
    <s v="SI"/>
    <s v="Oficina de Información en Justicia recopilando información sobre política criminal y Observatorio de Política Criminal procesando y estudiando la información suministrada"/>
    <m/>
    <s v="No aplica"/>
    <n v="-1"/>
    <n v="131"/>
    <n v="1"/>
  </r>
  <r>
    <x v="5"/>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Construir un mapa de ruta sobre el tratamiento resocializador y la concesión de beneficios administrativos. (sujeto a aprobación de recursos el proyecto de inversión 2017)"/>
    <x v="0"/>
    <x v="4"/>
    <d v="2017-01-01T00:00:00"/>
    <d v="2017-12-31T00:00:00"/>
    <n v="730"/>
    <d v="2018-06-09T00:00:00"/>
    <n v="7"/>
    <s v="NO"/>
    <s v="NO"/>
    <s v="Mapa de ruta para el análisis de las dificultades y el recorrido para la aplicación del tratamiento penitenciario."/>
    <m/>
    <s v="No aplica"/>
    <n v="-1"/>
    <s v="No aplica"/>
    <n v="1"/>
  </r>
  <r>
    <x v="5"/>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Analizar el impacto del tratamiento penitenciario en la población condenada por los cinco delitos con mayor participación en el sistema penitenciario y carcelario (sujeto a aprobación de recursos el proyecto de inversión 2017)"/>
    <x v="0"/>
    <x v="4"/>
    <d v="2017-01-01T00:00:00"/>
    <d v="2017-12-31T00:00:00"/>
    <n v="730"/>
    <d v="2018-06-09T00:00:00"/>
    <n v="7"/>
    <s v="NO"/>
    <s v="NO"/>
    <s v="Análisis de las oportunidades y las dificultades del reconocimiento de los beneficios administrativos en clave del tratamiento penitenciario"/>
    <m/>
    <s v="No aplica"/>
    <n v="-1"/>
    <s v="No aplica"/>
    <n v="1"/>
  </r>
  <r>
    <x v="5"/>
    <x v="22"/>
    <s v="Emprender todas las acciones necesarias para diseñar un cronograma de implementación de las brigadas jurídicas periódicas en los establecimientos de reclusión del país. (A cargo de Consejo Superior de la Judicatura, Ministerio de Justicia y Defensoría)"/>
    <s v="Coordinar con Defensoría y Consejo Superior de la Judicatura y el INPEC la construcción del cronograma para adelantar las brigadas jurídicas."/>
    <x v="1"/>
    <x v="4"/>
    <d v="2016-04-21T00:00:00"/>
    <d v="2016-08-09T00:00:00"/>
    <n v="60"/>
    <d v="2016-08-09T00:00:00"/>
    <n v="1"/>
    <s v="NO"/>
    <s v="SI"/>
    <s v="Cronograma de brigadas jurídicas"/>
    <m/>
    <n v="0.12"/>
    <n v="0.12"/>
    <n v="9"/>
    <n v="1"/>
  </r>
  <r>
    <x v="5"/>
    <x v="23"/>
    <s v="Emprender todas las acciones necesarias para implementar brigadas jurídicas en los 16 establecimientos de reclusión accionados en los procesos acumulados. (A cargo de Consejo Superior de la Judicatura, Ministerio de Justicia y Defensoría)"/>
    <s v="Coordinar con Defensoría y Consejo Superior de la Judicatura y el INPEC la realización de las brigadas jurídicas."/>
    <x v="1"/>
    <x v="4"/>
    <d v="2016-04-21T00:00:00"/>
    <d v="2016-10-09T00:00:00"/>
    <n v="120"/>
    <d v="2016-10-09T00:00:00"/>
    <n v="1"/>
    <s v="NO"/>
    <s v="SI"/>
    <s v="Brigadas jurídicas realizadas en los 16 establecimientos por parte de la Defensoría"/>
    <m/>
    <n v="0"/>
    <n v="0"/>
    <n v="70"/>
    <n v="1"/>
  </r>
  <r>
    <x v="5"/>
    <x v="24"/>
    <s v="Recoger la información necesaria sobre las necesidades de información, acción y gestión que implican las brigadas jurídicas, para implementarlas en todos los establecimientos penitenciarios del país con base en el Sistema de Información, que deberá precisar las circunstancias y posibilidades jurídicas de los reclusos. (A cargo de Consejo Superior de la Judicatura, Ministerio de Justicia y Defensoría)"/>
    <s v="Elaborar documento que contenga las necesidades de información que se requieren incluir en SISIPEC WEB, a partir de la coordinación con Defensoría, Consejo Superior de la Judicatura y el INPEC "/>
    <x v="1"/>
    <x v="4"/>
    <d v="2016-04-21T00:00:00"/>
    <d v="2016-10-09T00:00:00"/>
    <n v="120"/>
    <d v="2016-10-09T00:00:00"/>
    <n v="1"/>
    <s v="NO"/>
    <s v="SI"/>
    <s v="Documento que contenga las necesidades de información que se requieren incluir en SISIPEC WEB."/>
    <m/>
    <n v="0"/>
    <n v="0"/>
    <n v="70"/>
    <n v="1"/>
  </r>
  <r>
    <x v="5"/>
    <x v="7"/>
    <s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
    <s v="Desde el Comité Intersdisciplinario, impulsar la construcción de los estándares en materia de vida carcelaria"/>
    <x v="1"/>
    <x v="4"/>
    <d v="2016-04-08T00:00:00"/>
    <d v="2016-10-08T00:00:00"/>
    <n v="450"/>
    <d v="2017-09-09T00:00:00"/>
    <n v="3"/>
    <s v="NO"/>
    <s v="SI"/>
    <s v="Identificar desde el Comité Interdisciplinario los estándares en materia de vida carcelaria"/>
    <m/>
    <n v="0.8"/>
    <n v="0.8"/>
    <n v="69"/>
    <n v="1"/>
  </r>
  <r>
    <x v="5"/>
    <x v="7"/>
    <s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
    <s v="Entregar al subcomité de información las necesidades de información  en materia de cupos carcelarios de acuerdo con la sentencia"/>
    <x v="1"/>
    <x v="4"/>
    <d v="2016-05-04T00:00:00"/>
    <d v="2016-06-30T00:00:00"/>
    <n v="450"/>
    <d v="2017-09-09T00:00:00"/>
    <n v="3"/>
    <s v="NO"/>
    <s v="NO"/>
    <s v="Documento de necesidades de información en materia de cupos carcelarios"/>
    <m/>
    <n v="100"/>
    <n v="-1"/>
    <s v="No aplica"/>
    <n v="1"/>
  </r>
  <r>
    <x v="5"/>
    <x v="1"/>
    <s v="Ajustar todos los proyectos que se estén ejecutando o implementando a las condiciones mínimas de subsistencia digna y humana propuestas en la presente providencia. (A cargo de INPEC, USPEC, DNP y Ministerio de Justicia)"/>
    <s v="Verificar que los proyectos de infraestructura penitenciaria y carcelaria presentados por la USPEC cumplan con los estándares para brindar las condiciones mínimas de subsistencia digna y humana a la población reclusa"/>
    <x v="1"/>
    <x v="4"/>
    <d v="2017-04-08T00:00:00"/>
    <s v="Permanente"/>
    <n v="180"/>
    <d v="2016-12-09T00:00:00"/>
    <n v="4"/>
    <s v="SI"/>
    <s v="NO"/>
    <s v="Proyectos con los estándares para brindar las condiciones mínimas de subsistencia digna y humana a la población reclusa transferidos a control posterior de viabilidad DNP._x000a_Proyectos que no cumplen con los estándares para brindar las condiciones mínimas de subsistencia digna y humana a la población reclusa devueltos a la USPEC, teniendo en cuenta la viabilidad técnica y constructiva de los proyectos"/>
    <m/>
    <n v="0"/>
    <n v="-1"/>
    <s v="Permanente"/>
    <n v="1"/>
  </r>
  <r>
    <x v="5"/>
    <x v="2"/>
    <s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
    <s v="Verificar que los proyectos de infraestructura penitenciaria y carcelaria presentados por la USPEC cumplan con los estándares para brindar las condiciones mínimas de subsistencia digna y humana a la población reclusa"/>
    <x v="1"/>
    <x v="4"/>
    <d v="2017-04-08T00:00:00"/>
    <s v="Permanente"/>
    <n v="420"/>
    <d v="2017-08-09T00:00:00"/>
    <n v="4"/>
    <s v="SI"/>
    <s v="NO"/>
    <s v="Proyectos con los estándares para brindar las condiciones mínimas de subsistencia digna y humana a la población reclusa transferidos a control posterior de viabilidad DNP._x000a_Proyectos que no cumplen con los estándares para brindar las condiciones mínimas de subsistencia digna y humana a la población reclusa devueltos a la USPEC, teniendo en cuenta la viabilidad técnica y constructiva de los proyectos"/>
    <m/>
    <s v="No aplica"/>
    <n v="-1"/>
    <s v="Permanente"/>
    <n v="1"/>
  </r>
  <r>
    <x v="5"/>
    <x v="3"/>
    <s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
    <s v="Verificar que los proyectos de infraestructura penitenciaria y carcelaria presentados por la USPEC cumplan con los estándares para brindar las condiciones mínimas de subsistencia digna y humana a la población reclusa"/>
    <x v="1"/>
    <x v="4"/>
    <d v="2017-04-08T00:00:00"/>
    <s v="Permanente"/>
    <n v="360"/>
    <s v=""/>
    <n v="4"/>
    <s v="SI"/>
    <s v="NO"/>
    <s v="Proyectos con los estándares para brindar las condiciones mínimas de subsistencia digna y humana a la población reclusa transferidos a control posterior de viabilidad DNP._x000a_Proyectos que no cumplen con los estándares para brindar las condiciones mínimas de subsistencia digna y humana a la población reclusa devueltos a la USPEC, teniendo en cuenta la viabilidad técnica y constructiva de los proyectos"/>
    <m/>
    <n v="0"/>
    <n v="-1"/>
    <s v="Permanente"/>
    <n v="1"/>
  </r>
  <r>
    <x v="5"/>
    <x v="4"/>
    <s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
    <s v="Participación en el grupo conformado por la Presidencia de la república para trabajar el componente de salud en el marco de la emergencia carcelaria."/>
    <x v="2"/>
    <x v="4"/>
    <d v="2016-05-04T00:00:00"/>
    <d v="2016-11-30T00:00:00"/>
    <n v="365"/>
    <d v="2017-06-09T00:00:00"/>
    <n v="5"/>
    <s v="NO"/>
    <s v="SI"/>
    <s v="Establecidos en el Plan de Acción a trabajar por el Grupo conformado en los siguientes  componentes: preparación implementación nuevo esquema de salud; implementación; afiliación; infraestrutura;  atenciones intramurales y reclamaciones, según la competencia"/>
    <m/>
    <n v="70"/>
    <n v="70"/>
    <n v="122"/>
    <n v="1"/>
  </r>
  <r>
    <x v="5"/>
    <x v="4"/>
    <s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
    <s v="Como  miembro del Consejo Directivo del Fondo emitir las recomendaciones a que haya lugar."/>
    <x v="2"/>
    <x v="4"/>
    <d v="2016-04-08T00:00:00"/>
    <s v="Permanente"/>
    <n v="365"/>
    <d v="2017-06-09T00:00:00"/>
    <n v="5"/>
    <s v="SI"/>
    <s v="SI"/>
    <s v="Acuerdos del Consejo"/>
    <m/>
    <n v="100"/>
    <n v="100"/>
    <s v="Permanente"/>
    <n v="1"/>
  </r>
  <r>
    <x v="5"/>
    <x v="25"/>
    <s v="Adecuar el dominio web www.politicacriminal.gov.co para la publicidad e interoperabilidad de dicha información entre las entidades involucradas en la superación del ECI. El dominio web, además, deberá exhibir esquemáticamente las decisiones de esta Corporación, identificando las órdenes proferidas, el fin de las mismas, sus destinatarios, los términos conferidos y estado del cumplimiento, a través de informes de gestión, de resultado y de impacto en los derechos de las personas privadas de la libertad.  _x000a_Adicionalmente la página web en mención debe hacer visible información estadística que permita, a la ciudadanía, visualizar el avance en la superación del ECI, a través de las metas propuestas, los adelantos y mejoras, las dificultades y los rezagos existentes. ( En asocio con el Ministerio de Tecnologías de la Comunicación y las Comunicaciones)_x000a__x000a_PC-105 Publicar los proyectos y los avances, estancamientos o retrocesos en la superación del ECI a través de la página web http://www.politicacriminal.gov.co/_x000a__x000a_"/>
    <s v="Las acciones se adelantarán en el marco del Subcomité de Información  creado el 4 de mayo de 2016 con la circular CIR16-00000009 de Presidencia de la República"/>
    <x v="0"/>
    <x v="4"/>
    <d v="2016-05-04T00:00:00"/>
    <m/>
    <n v="300"/>
    <d v="2017-04-09T00:00:00"/>
    <n v="2"/>
    <s v="NO"/>
    <s v="NO"/>
    <s v="Dominio web  www.politicacriminal.gov.co funcionando en las condiciones establecidas en la sentencia de conformidad con el Plan de Acción Del Subcomité de Información."/>
    <m/>
    <s v="No aplica"/>
    <n v="-1"/>
    <s v="No aplica"/>
    <n v="1"/>
  </r>
  <r>
    <x v="5"/>
    <x v="26"/>
    <s v="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
    <s v="Coordinar con MinInterior la manera como MinJusticia debe acercarse a los entes territoriales."/>
    <x v="0"/>
    <x v="4"/>
    <d v="2016-04-08T00:00:00"/>
    <d v="2016-05-08T00:00:00"/>
    <n v="30"/>
    <d v="2016-05-08T00:00:00"/>
    <n v="2"/>
    <s v="NO"/>
    <s v="NO"/>
    <s v="Actas de coordinación de los actores"/>
    <m/>
    <n v="100"/>
    <n v="-1"/>
    <s v="No aplica"/>
    <n v="1"/>
  </r>
  <r>
    <x v="5"/>
    <x v="26"/>
    <s v="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
    <s v="Notificar a los entes territoriales de la sentencia T-762 de 2015 y enviar guía para tramitar proyectos para la construcción de establecimientos carcelarios para población sindicada."/>
    <x v="0"/>
    <x v="4"/>
    <d v="2016-04-08T00:00:00"/>
    <d v="2016-05-08T00:00:00"/>
    <n v="30"/>
    <d v="2016-05-08T00:00:00"/>
    <n v="2"/>
    <s v="NO"/>
    <s v="NO"/>
    <s v="Oficiar a las entidades territoriales"/>
    <m/>
    <n v="100"/>
    <n v="-1"/>
    <s v="No aplica"/>
    <n v="1"/>
  </r>
  <r>
    <x v="5"/>
    <x v="26"/>
    <s v="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
    <s v="Socializar con los entes territoriales conminados en la sentencia el documento de lineamientos de cárceles para sindicados elaborado por DNP"/>
    <x v="0"/>
    <x v="4"/>
    <d v="2016-04-08T00:00:00"/>
    <d v="2016-05-08T00:00:00"/>
    <n v="30"/>
    <d v="2016-05-08T00:00:00"/>
    <n v="2"/>
    <s v="NO"/>
    <s v="NO"/>
    <s v="Oficios de socialización y documento de lineamientos"/>
    <m/>
    <s v="No aplica"/>
    <n v="-1"/>
    <s v="No aplica"/>
    <n v="1"/>
  </r>
  <r>
    <x v="5"/>
    <x v="26"/>
    <s v="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
    <s v="Realizar jornadas de capacitación a los entes territoriales conminados en la sentencia y otros, que incluya entenimiento del sistema penitenciario y carceelario, sus obligaciones con el mismo y las formas de participación activa en dicho sistema."/>
    <x v="0"/>
    <x v="4"/>
    <d v="2016-08-16T00:00:00"/>
    <d v="2016-12-31T00:00:00"/>
    <n v="30"/>
    <d v="2016-05-08T00:00:00"/>
    <n v="2"/>
    <s v="NO"/>
    <s v="NO"/>
    <s v="Jornadas de capacitación"/>
    <m/>
    <n v="10"/>
    <n v="-1"/>
    <s v="No aplica"/>
    <n v="1"/>
  </r>
  <r>
    <x v="5"/>
    <x v="8"/>
    <s v="Adecuar todas las áreas de sanidad de los 16 establecimientos de reclusión bajo estudio para que se cumplan con las condiciones mínimas de prestación del servicio de salud ( A cargo de INPEC, USPEC,  Ministerio de Justicia)"/>
    <s v="Objeción. Verificar que los proyectos de infraestructura penitenciaria y carcelaria presentados por la USPEC cumplan con los estándares para brindar las condiciones mínimas de subsistencia digna y humana a la población reclusa"/>
    <x v="2"/>
    <x v="4"/>
    <d v="2017-04-08T00:00:00"/>
    <s v="Permanente"/>
    <n v="365"/>
    <d v="2017-04-08T00:00:00"/>
    <n v="3"/>
    <s v="SI"/>
    <s v="NO"/>
    <s v="Proyectos con los estándares para brindar las condiciones mínimas de subsistencia digna y humana a la población reclusa transferidos a control posterior de viabilidad DNP._x000a_Proyectos que no cumplen con los estándares para brindar las condiciones mínimas de subsistencia digna y humana a la población reclusa devueltos a la USPEC, teniendo en cuenta la viabilidad técnica y constructiva de los proyectos"/>
    <m/>
    <n v="0"/>
    <n v="-1"/>
    <s v="Permanente"/>
    <n v="1"/>
  </r>
  <r>
    <x v="5"/>
    <x v="13"/>
    <s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
    <s v="Objeción. Verificar que los proyectos de infraestructura penitenciaria y carcelaria presentados por la USPEC cumplan con los estándares para brindar las condiciones mínimas de subsistencia digna y humana a la población reclusa"/>
    <x v="3"/>
    <x v="4"/>
    <d v="2017-04-08T00:00:00"/>
    <s v="Permanente"/>
    <n v="90"/>
    <d v="2016-07-07T00:00:00"/>
    <n v="3"/>
    <s v="SI"/>
    <s v="NO"/>
    <s v="Proyectos con los estándares para brindar las condiciones mínimas de subsistencia digna y humana a la población reclusa transferidos a control posterior de viabilidad DNP._x000a_Proyectos que no cumplen con los estándares para brindar las condiciones mínimas de subsistencia digna y humana a la población reclusa devueltos a la USPEC, teniendo en cuenta la viabilidad técnica y constructiva de los proyectos"/>
    <m/>
    <s v="No reportado"/>
    <n v="-1"/>
    <s v="Permanente"/>
    <s v="No reportado"/>
  </r>
  <r>
    <x v="6"/>
    <x v="27"/>
    <s v="Expedir las regulaciones de las que trata el acápite de órdenes generales, que se encuentran a cargo del Ministerio de Salud, deberán consolidarse provisionalmente durante los tres (3) meses posteriores a la notificación de esta sentencia, habida cuenta de que de esa labor pende la actuación de los demás actores de la política criminal, en su fase terciaria."/>
    <s v="Previo a la expedición de la sentencia, el Ministerio de Salud expidió la Resolución 5159 de 2015 “Por medio de la cual se adopta el Modelo de Atención en Salud para la población privada de la libertad bajo la custodia y vigilancia del Instituto Nacional Penitenciario y Carcelario – INPEC”, la  cual indica que se deben desarrollar y adoptar los respectivos manuales. Se acompañó e hicieron las recomendaciones del caso contenidas en el Decreto 2245 de 2015 “Por el cual se adiciona un capítulo al Decreto 1069 de 2015, Único Reglamentario del Sector Justicia y del Derecho, en lo relacionado con la prestación de los servicios de salud a las personas privadas de la libertad bajo la custodia y vigilancia del Instituto Nacional Penitenciario y Carcelario –INPEC”.  La USPEC expidió los manuales de que trata la Res 5159/15, así: 1. Manual Técnico Administrativo para la Atención e Intervención en Salud Pública a la Población Privada de la Libertad a Cargo del Inpec; 2. Manual Técnico Administrativo para la Prestación del Servicio de Salud a la Población Privada de la Libertad a Cargo del Inpec; y 3. Manual Técnico Administrativo del Sistema Obligatorio para la Garantía de La Calidad en Salud Penitenciaria,  y fueron puestos a consideración del Ministerio de Salud y Protección Social._x000a_Se emitieron los lineamientos de buenas prácticas de manufactura para la manipulación de alimentos al interior de los centros penitenciarios, los cuales fueron adoptados por la USPEC."/>
    <x v="2"/>
    <x v="4"/>
    <d v="2016-04-08T00:00:00"/>
    <d v="2016-09-09T00:00:00"/>
    <n v="90"/>
    <d v="2016-09-09T00:00:00"/>
    <n v="1"/>
    <s v="NO"/>
    <s v="SI"/>
    <s v="Conceptos que sean requeridos de acuerdo con las competencias del Ministerio de Salud y Protección Social  y la experiencia en la dirección del SGSSS."/>
    <m/>
    <n v="80"/>
    <n v="80"/>
    <n v="40"/>
    <n v="1"/>
  </r>
  <r>
    <x v="6"/>
    <x v="4"/>
    <s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
    <s v="Participación en el grupo conformado por la Presidencia de la república para trabajar el componente de salud en el marco de la emergencia carcelaria."/>
    <x v="2"/>
    <x v="4"/>
    <d v="2016-05-04T00:00:00"/>
    <d v="2017-06-09T00:00:00"/>
    <n v="365"/>
    <d v="2017-06-09T00:00:00"/>
    <n v="5"/>
    <s v="NO"/>
    <s v="SI"/>
    <s v="Establecidos en el Plan de Acción a trabajar por el Grupo conformado en los siguientes  componentes: preparación implementación nuevo esquema de salud; implementación; afiliación; infraestrutura;  atenciones intramurales y reclamaciones, según la competencia"/>
    <m/>
    <n v="62"/>
    <n v="62"/>
    <n v="313"/>
    <n v="1"/>
  </r>
  <r>
    <x v="7"/>
    <x v="25"/>
    <s v="Adecuar el dominio web www.politicacriminal.gov.co para la publicidad e interoperabilidad de dicha información entre las entidades involucradas en la superación del ECI. El dominio web, además, deberá exhibir esquemáticamente las decisiones de esta Corporación, identificando las órdenes proferidas, el fin de las mismas, sus destinatarios, los términos conferidos y estado del cumplimiento, a través de informes de gestión, de resultado y de impacto en los derechos de las personas privadas de la libertad.  _x000a_Adicionalmente la página web en mención debe hacer visible información estadística que permita, a la ciudadanía, visualizar el avance en la superación del ECI, a través de las metas propuestas, los adelantos y mejoras, las dificultades y los rezagos existentes. ( En asocio con el Ministerio de Tecnologías de la Comunicación y las Comunicaciones)_x000a__x000a_PC-105 Publicar los proyectos y los avances, estancamientos o retrocesos en la superación del ECI a través de la página web http://www.politicacriminal.gov.co/_x000a__x000a_"/>
    <s v="Las acciones se adelantarán en el marco del Subcomité de Información  creado el 4 de mayo de 2016 con la circular CIR16-00000009 de Presidencia de la República"/>
    <x v="0"/>
    <x v="4"/>
    <d v="2016-05-04T00:00:00"/>
    <m/>
    <n v="300"/>
    <d v="2017-04-09T00:00:00"/>
    <n v="2"/>
    <s v="NO"/>
    <s v="NO"/>
    <s v="Dominio web  www.politicacriminal.gov.co funcionando en las condiciones establecidas en la sentencia de conformidad con el Plan de Acción Del Subcomité de Información."/>
    <m/>
    <s v="No reportado"/>
    <n v="-1"/>
    <s v="No aplica"/>
    <s v="No reportado"/>
  </r>
  <r>
    <x v="8"/>
    <x v="28"/>
    <s v="Objetar los proyectos de ley o actos legislativos que no superen el referido estándar constitucional mínimo de una política criminal respetuosa de los derechos humanos."/>
    <s v="La Secretaría Jurídica no sólo objetará los proyectos de ley o actos legislativos que no superen el  estándar constitucional que debe cumplir una política criminal respetuosa de los derechos humanos, sino  que además, advertirá dicha situación en el marco de  las responsabilidades atribuidas  por las Directivas Presidenciales 5 de 2010 y 26 de 2011"/>
    <x v="0"/>
    <x v="4"/>
    <d v="2016-04-08T00:00:00"/>
    <s v="Permanente"/>
    <n v="0"/>
    <s v=""/>
    <n v="1"/>
    <s v="SI"/>
    <s v="SI"/>
    <s v="Objeciones y conceptos"/>
    <m/>
    <s v="No reportado"/>
    <n v="0"/>
    <s v="Permanente"/>
    <s v="No reportado"/>
  </r>
  <r>
    <x v="8"/>
    <x v="29"/>
    <s v="Difundir entre las autoridades concernidas en todas las fases de la política criminal el estándar constitucional mínimo que debe cumplir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
    <s v="Preparar una cartilla de la política criminal que contenga el estándar constitucional mínimo que debe cumplir una política criminal con enfoque en DDHH."/>
    <x v="0"/>
    <x v="4"/>
    <d v="2016-04-08T00:00:00"/>
    <d v="2016-07-22T00:00:00"/>
    <n v="0"/>
    <s v=""/>
    <n v="1"/>
    <s v="NO"/>
    <s v="NO"/>
    <s v="1. Cartilla de la política criminal con enfoque en derechos humanos."/>
    <m/>
    <s v="No reportado"/>
    <n v="-1"/>
    <s v="No aplica"/>
    <s v="No reportado"/>
  </r>
  <r>
    <x v="8"/>
    <x v="29"/>
    <s v="Difundir entre las autoridades concernidas en todas las fases de la política criminal el estándar constitucional mínimo que debe cumplir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
    <s v="Llevar a cabo la divulgación y difusión de los contenidos del estándar consitucional que debe cumplir la política criminal respetuosa de los DDHH."/>
    <x v="0"/>
    <x v="4"/>
    <d v="2016-07-25T00:00:00"/>
    <s v="Permanente"/>
    <n v="0"/>
    <s v=""/>
    <n v="1"/>
    <s v="SI"/>
    <s v="SI"/>
    <s v="2. Campaña de difusión en medios digitales del estándar constitucional."/>
    <m/>
    <s v="No reportado"/>
    <n v="0"/>
    <s v="Permanente"/>
    <s v="No reportado"/>
  </r>
  <r>
    <x v="8"/>
    <x v="29"/>
    <s v="Difundir entre las autoridades concernidas en todas las fases de la política criminal el estándar constitucional mínimo que debe cumplir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
    <s v="Llevar a cabo talleres con las autoridades concernidas en la materia para la difusión del estándar constitucional mínimo que debe cumplir una política criminal respetuosa de los DDHH. "/>
    <x v="0"/>
    <x v="4"/>
    <d v="2016-10-01T00:00:00"/>
    <d v="2016-12-31T00:00:00"/>
    <n v="0"/>
    <s v=""/>
    <n v="1"/>
    <s v="NO"/>
    <s v="NO"/>
    <s v="3. Documento que compila el trabajo de socialización realizado en los talleres interinstitucionales para la difusión del estándar constitucional."/>
    <m/>
    <s v="No reportado"/>
    <n v="-1"/>
    <s v="No aplica"/>
    <s v="No reportado"/>
  </r>
  <r>
    <x v="8"/>
    <x v="30"/>
    <s v="Promover la creación, implementación y/o ejecución de un sistema amplio de penas y medidas de aseguramiento alternativas a la privación de la libertad. (Orden compartida con el Congreso, la Fiscalía y la Presidencia)"/>
    <s v="Objeción. De conformidad con el Decreto 1649 de 2014, no es competencia de la Presidencia de la República. En el marco de sus competencias, la Presidencia de la República contribuirá con la gestión del Ministerio de Justicia y del Derecho, que trabaja en la modificación de la Ley 1709 de 2014, el Código Penitenciario y Carcelario, el Código Penal, Código de Procedimiento Penal y otras disposiciones con la que se pretende, entre otros asusntos, promover un sistema amplio de alternativas al encarcelamiento,  facilitando el acceso de la PPL a los subrogados penales."/>
    <x v="0"/>
    <x v="4"/>
    <d v="2016-04-08T00:00:00"/>
    <s v="Permanente"/>
    <n v="0"/>
    <s v=""/>
    <n v="1"/>
    <s v="SI"/>
    <s v="SI"/>
    <s v="Proyecto de ley que Modifica la Ley 1709 de 2014"/>
    <m/>
    <s v="No reportado"/>
    <n v="0"/>
    <s v="Permanente"/>
    <s v="No reportado"/>
  </r>
  <r>
    <x v="8"/>
    <x v="31"/>
    <s v="A través de los Ministros, conforme sea la materia, regular cada aspecto de la vida carcelaria, integrándolas, como mecanismo de orientación para cada uno de los centros de reclusión y como garantía de condiciones dignas de reclusión para las personas privadas de la libertad.  Los lineamientos normativos que surjan del ejercicio anterior podrán ser compilados por el Ministro de la Presidencia, para evitar la dispersión regulatoria en la materia. _x000a_"/>
    <s v="Impulsar a través del Consejo de Ministros la expedición de la regulación de cada aspecto de la vida carcelaria integrándolas, como mecanismo de orientación para cada uno de los centros de reclusión y como garantía de condiciones dignas de reclusión para las personas privadas de la libertad. "/>
    <x v="0"/>
    <x v="4"/>
    <d v="2016-04-08T00:00:00"/>
    <d v="2017-06-09T00:00:00"/>
    <n v="360"/>
    <d v="2017-06-09T00:00:00"/>
    <n v="1"/>
    <s v="NO"/>
    <s v="SI"/>
    <s v="Regulación"/>
    <m/>
    <s v="No reportado"/>
    <n v="0"/>
    <n v="313"/>
    <s v="No reportado"/>
  </r>
  <r>
    <x v="8"/>
    <x v="31"/>
    <s v="A través de los Ministros, conforme sea la materia, regular cada aspecto de la vida carcelaria, integrándolas, como mecanismo de orientación para cada uno de los centros de reclusión y como garantía de condiciones dignas de reclusión para las personas privadas de la libertad.  Los lineamientos normativos que surjan del ejercicio anterior podrán ser compilados por el Ministro de la Presidencia, para evitar la dispersión regulatoria en la materia. _x000a_"/>
    <s v="Seguimiento a la expedición de la regulación por parte de todas las entidades involucradas."/>
    <x v="0"/>
    <x v="4"/>
    <d v="2016-04-08T00:00:00"/>
    <d v="2017-06-09T00:00:00"/>
    <n v="360"/>
    <d v="2017-06-09T00:00:00"/>
    <n v="1"/>
    <s v="NO"/>
    <s v="SI"/>
    <s v="Actas del comité de seguimiento"/>
    <m/>
    <s v="No reportado"/>
    <n v="0"/>
    <n v="313"/>
    <s v="No reportado"/>
  </r>
  <r>
    <x v="8"/>
    <x v="32"/>
    <s v="Asumir la articulación de las distintas entidades administrativas y los diferentes entes territoriales, diseñando una estrategia al respecto."/>
    <s v="La Secretaría Jurídica y  la Dirección de Gestión General de la Presidencia de la Republica diseñarán e implementarán la estrategia de articulación de las entidades señaladas en la sentencia."/>
    <x v="0"/>
    <x v="4"/>
    <d v="2016-04-08T00:00:00"/>
    <d v="2016-04-14T00:00:00"/>
    <n v="10"/>
    <d v="2016-06-23T00:00:00"/>
    <n v="1"/>
    <s v="NO"/>
    <s v="NO"/>
    <s v="Acto administrativo contentivo de la estrategia"/>
    <m/>
    <s v="No reportado"/>
    <n v="-1"/>
    <s v="No aplica"/>
    <s v="No reportado"/>
  </r>
  <r>
    <x v="8"/>
    <x v="33"/>
    <s v="Extractar las responsabilidades locales y nacionales emanadas de la providencia, como los objetivos de la superación del ECI en cada uno de los problemas identificados, para establecer la participación de todas las entidades involucradas, de conformidad con las competencias constitucionales y legales que deban asumir. A cada una de éstas se le comunicará su rol en la superación del ECI (A cargo de Presiencia, Defensoría del Pueblo y Procuraduría General de la Nación)"/>
    <s v="La Secretaría Jurídica y la Dirección de Gestión General  prepararán una base de datos que contenga las órdenes impartidas a cada entidad, así como los objetivos en la superación del ECI  "/>
    <x v="0"/>
    <x v="4"/>
    <d v="2016-04-08T00:00:00"/>
    <d v="2016-04-14T00:00:00"/>
    <n v="5"/>
    <d v="2016-06-16T00:00:00"/>
    <n v="1"/>
    <s v="NO"/>
    <s v="NO"/>
    <s v="Base de datos"/>
    <m/>
    <s v="No reportado"/>
    <n v="-1"/>
    <s v="No aplica"/>
    <s v="No reportado"/>
  </r>
  <r>
    <x v="8"/>
    <x v="33"/>
    <s v="Extractar las responsabilidades locales y nacionales emanadas de la providencia, como los objetivos de la superación del ECI en cada uno de los problemas identificados, para establecer la participación de todas las entidades involucradas, de conformidad con las competencias constitucionales y legales que deban asumir. A cada una de éstas se le comunicará su rol en la superación del ECI (A cargo de Presiencia, Defensoría del Pueblo y Procuraduría General de la Nación)"/>
    <s v="La Secretaría Jurídica y la Dirección de Gestión General prepararán una comunicación informando a cada entidad su rol en la superación del ECI"/>
    <x v="0"/>
    <x v="4"/>
    <d v="2016-04-08T00:00:00"/>
    <d v="2016-04-14T00:00:00"/>
    <n v="5"/>
    <d v="2016-06-16T00:00:00"/>
    <n v="1"/>
    <s v="NO"/>
    <s v="NO"/>
    <s v="Oficios y notificaciones"/>
    <m/>
    <s v="No reportado"/>
    <n v="-1"/>
    <s v="No aplica"/>
    <s v="No reportado"/>
  </r>
  <r>
    <x v="8"/>
    <x v="34"/>
    <s v="Diseñar la estrategia de seguimiento al cumplimiento de esta sentencia (Esta orden es compartida con la Procuraduría General de la Nación y la Defensoría del Pueblo)"/>
    <s v="La Secretaría Jurídica y la Dirección de Gestión General establecerán la estrategia que permita realizar el seguimiento permanente a las ordenes de la sentencia T-762 que involucre a toda las entidades concernidas. "/>
    <x v="0"/>
    <x v="4"/>
    <d v="2016-04-08T00:00:00"/>
    <d v="2016-04-14T00:00:00"/>
    <n v="90"/>
    <d v="2016-09-09T00:00:00"/>
    <n v="1"/>
    <s v="NO"/>
    <s v="NO"/>
    <s v="Conformación de un comité de seguimiento y definición de los limeamientos para su funcionamiento"/>
    <m/>
    <s v="No reportado"/>
    <n v="-1"/>
    <s v="No aplica"/>
    <s v="No reportado"/>
  </r>
  <r>
    <x v="8"/>
    <x v="35"/>
    <s v="Asumir la articulación en el evento en que deban concurrir varias entidades a la solución de alguno de los problemas planteados."/>
    <s v="La Secretaría Jurídica y la Dirección de Gestión General establececerán los lineamientos en el caso en que el cumplimiento de las órdenes involucren a varias entidades."/>
    <x v="0"/>
    <x v="4"/>
    <d v="2016-04-08T00:00:00"/>
    <d v="2016-04-14T00:00:00"/>
    <n v="90"/>
    <d v="2016-09-09T00:00:00"/>
    <n v="1"/>
    <s v="NO"/>
    <s v="NO"/>
    <s v="Procedimiento de articulación"/>
    <m/>
    <s v="No reportado"/>
    <n v="-1"/>
    <s v="No aplica"/>
    <s v="No reportado"/>
  </r>
  <r>
    <x v="8"/>
    <x v="6"/>
    <s v="Adoptar las medidas adecuadas y necesarias para asegurar los recursos suficientes y oportunos, que permitan la sostenibilidad y progresividad de todas las medidas a implementar para dar cumplimiento a lo ordenado en esta sentencia. Para tal efecto deberán preverse anualmente las partidas presupuestales del caso, con arreglo a la complejidad y el carácter estructural de las medidas esperadas. (Esta orden debe ser atendida entre La Presidencia de la República, el Ministerio de Hacienda y el DNP)"/>
    <s v="Objeción. De conformidad con el Decreto 1649 de 2014, no es competencia de la Presidencia de la República. La Presidencia de la República, en el marco de la estrategia de seguimiento revisará el cumplimiento de esta orden por parte de las entidades competentes. "/>
    <x v="0"/>
    <x v="4"/>
    <d v="2016-04-08T00:00:00"/>
    <s v="Permanente"/>
    <n v="0"/>
    <s v=""/>
    <n v="3"/>
    <s v="SI"/>
    <s v="SI"/>
    <s v="Actas del comité de seguimiento"/>
    <m/>
    <s v="No reportado"/>
    <n v="0"/>
    <s v="Permanente"/>
    <s v="No reportado"/>
  </r>
  <r>
    <x v="8"/>
    <x v="36"/>
    <s v="Crear una institución que sea articuladora de la política criminal, desde el proceso mismo de su diseño: la multiplicidad de entidades que tienen iniciativa legislativa en materia de política criminal facilita la concurrencia de propuestas de leyes dispares, incoherentes e incluso contradictorias. "/>
    <s v="Objeción. No es necesario crear una nueva institución que articule la política criminal toda vez que desde el año 1993 existe el Consejo Superior de Política Criminal que se encarga de este asunto. Adicionalmente, existe la Dirección de Política Criminal y Penitenciaria del Ministerio de Justicia y del Derecho que se encarga, entre otras cosas, de proponer los lineamientos para la formulación de las políticas e iniciativas del Estado en materia criminal y penitenciaria. Lo ideal, más que crear una nueva institución, consiste en fortalecer las que ya existen. Teniendo en cuenta que en el Consejo Superior de Política Criminal participan entidades que no pertenecen a la Rama Ejecutiva, se revisará, junto con el Ministerio de Justicia y del Derecho, la posiblidad de fortalecer la Dirección de Política Criminal."/>
    <x v="0"/>
    <x v="4"/>
    <d v="2016-04-08T00:00:00"/>
    <d v="2016-12-31T00:00:00"/>
    <n v="0"/>
    <s v=""/>
    <n v="1"/>
    <s v="NO"/>
    <s v="SI"/>
    <s v="Fortalecimiento de la Dirección de Política Criminal y Penitenciaria del Ministerio de Justicia y del Derecho. "/>
    <m/>
    <s v="No reportado"/>
    <n v="0"/>
    <n v="153"/>
    <s v="No reportado"/>
  </r>
  <r>
    <x v="8"/>
    <x v="37"/>
    <s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
    <s v="Instalación de grupo de trabajo intersectorial con el INPEC, el Ministerio de Salud y Protección Social, el ICBF, la coordinación de la Comisión Intersectorial de Primera Infancia (CIPI) y las demás entidades que se consideren pertinentes en este proceso."/>
    <x v="3"/>
    <x v="4"/>
    <d v="2016-06-01T00:00:00"/>
    <d v="2016-12-01T00:00:00"/>
    <n v="0"/>
    <s v=""/>
    <n v="1"/>
    <s v="NO"/>
    <s v="SI"/>
    <s v="Actas con los compromisos adquiridos por las partes con base a la mesa de trabajo."/>
    <m/>
    <s v="No reportado"/>
    <n v="0"/>
    <n v="123"/>
    <s v="No reportado"/>
  </r>
  <r>
    <x v="8"/>
    <x v="37"/>
    <s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
    <s v="Revisión de normativa existente en relación a la permanencia de niños menores de tres años, hijos(as) de internas, mujeres gestantes y madres lactantes."/>
    <x v="3"/>
    <x v="4"/>
    <d v="2016-06-01T00:00:00"/>
    <d v="2016-06-01T00:00:00"/>
    <n v="0"/>
    <s v=""/>
    <n v="1"/>
    <s v="NO"/>
    <s v="NO"/>
    <s v="Acta de la socialización de normatividad y las acciones en cumplimiento a la misma."/>
    <m/>
    <s v="No reportado"/>
    <n v="-1"/>
    <s v="No aplica"/>
    <s v="No reportado"/>
  </r>
  <r>
    <x v="8"/>
    <x v="37"/>
    <s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
    <s v="Revision y actualización del lineamiento tecnico de la modalidad de educacion inicial &quot;Niños menores de tres años, hijos(as) de internas en establecimeintos de reclusiòn&quot;."/>
    <x v="3"/>
    <x v="4"/>
    <d v="2016-07-01T00:00:00"/>
    <d v="2016-09-01T00:00:00"/>
    <n v="0"/>
    <s v=""/>
    <n v="1"/>
    <s v="NO"/>
    <s v="SI"/>
    <s v="Lineamiento actualziado en el marco de la Estrategia Nacional De Cero a Siempre. "/>
    <m/>
    <s v="No reportado"/>
    <n v="0"/>
    <n v="32"/>
    <s v="No reportado"/>
  </r>
  <r>
    <x v="8"/>
    <x v="37"/>
    <s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
    <s v="Actualización análisis situacional de las madres gestantes y lactantes y de los niños y niñas de la primera infancia que nacen y viven en reclusiones de mujeres en el marco del convenio tripartito entre el INPEC, la USPEC y el ICBF. "/>
    <x v="3"/>
    <x v="4"/>
    <d v="2016-07-01T00:00:00"/>
    <d v="2016-12-01T00:00:00"/>
    <n v="0"/>
    <s v=""/>
    <n v="1"/>
    <s v="NO"/>
    <s v="SI"/>
    <s v="Documento de caracterización actualizado en el marco de la Estrategia Nacional &quot;De Cero a Siempre&quot;."/>
    <m/>
    <s v="No reportado"/>
    <n v="0"/>
    <n v="123"/>
    <s v="No reportado"/>
  </r>
  <r>
    <x v="8"/>
    <x v="37"/>
    <s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
    <s v="Análisis de atenciones especializadas para garantizar la atenciòn integral a mujeres gestantes, niños y niñas de primera infancia presentes en las reclusiones de mujeres.entos carcelarios."/>
    <x v="3"/>
    <x v="4"/>
    <d v="2016-06-01T00:00:00"/>
    <d v="2016-12-01T00:00:00"/>
    <n v="0"/>
    <s v=""/>
    <n v="1"/>
    <s v="NO"/>
    <s v="SI"/>
    <s v="* Documento con la priorización de las atenciones adaptadas a la realidad de las gestantes y los niños y niñas._x000a_* Plan de trabajo con las acciones de cada sector, dando prioridad alasatenciones para niñosy niñas de primera infancia"/>
    <m/>
    <s v="No reportado"/>
    <n v="0"/>
    <n v="123"/>
    <s v="No reportado"/>
  </r>
  <r>
    <x v="8"/>
    <x v="37"/>
    <s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
    <s v="Definición del esquema de atención a madres gestantes y lactantes y niños y niñas de primera infancia,  acorde con las condiciones carcelarias y a los lineamientos de la política de atención integral a la primera infancia."/>
    <x v="3"/>
    <x v="4"/>
    <d v="2016-07-01T00:00:00"/>
    <d v="2016-10-01T00:00:00"/>
    <n v="0"/>
    <s v=""/>
    <n v="1"/>
    <s v="NO"/>
    <s v="SI"/>
    <s v="Ruta de atencion integral definido con acciones, recursos y responsabilidades sectoriales e intersectoriales."/>
    <m/>
    <s v="No reportado"/>
    <n v="0"/>
    <n v="62"/>
    <s v="No reportado"/>
  </r>
  <r>
    <x v="8"/>
    <x v="37"/>
    <s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
    <s v="Fortalecimiento de la modalidad de educacion inicial &quot;niños menores de tres años, hijos(as) de internas en establecimeintos de reclusiòn&quot;."/>
    <x v="3"/>
    <x v="4"/>
    <d v="2016-07-01T00:00:00"/>
    <d v="2016-12-01T00:00:00"/>
    <n v="0"/>
    <s v=""/>
    <n v="1"/>
    <s v="NO"/>
    <s v="SI"/>
    <s v="EAS y Unidades de servicio que funcionan en establecimientos de reclusiòn avanzan en el fortalecimiento  de sus condiciones de calidad."/>
    <m/>
    <s v="No reportado"/>
    <n v="0"/>
    <n v="123"/>
    <s v="No reportado"/>
  </r>
  <r>
    <x v="8"/>
    <x v="37"/>
    <s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
    <s v="Registro y seguimiento de las atenciones brindadas a las madres gestantes y lactantes y a  los niños y niñas de primera infancia presentes en los establecimientos carcelarios."/>
    <x v="3"/>
    <x v="4"/>
    <d v="2016-06-01T00:00:00"/>
    <d v="2016-12-01T00:00:00"/>
    <n v="0"/>
    <s v=""/>
    <n v="1"/>
    <s v="NO"/>
    <s v="SI"/>
    <s v="Seguimiento a los registros de los niños y niñas atendidos en reclusiones de mujeres en el SSNN."/>
    <m/>
    <s v="No reportado"/>
    <n v="0"/>
    <n v="123"/>
    <s v="No reportado"/>
  </r>
  <r>
    <x v="8"/>
    <x v="38"/>
    <s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i) el Esquema de los Primeros Mil Días de Vida, conforme corresponda"/>
    <s v="Gestión para que las Direcciones Territoriales de Salud desarrollen las acciones del Plan de los Mil Primeros Días de Vida al interior de las cárceles"/>
    <x v="3"/>
    <x v="4"/>
    <d v="2016-07-01T00:00:00"/>
    <d v="2016-12-01T00:00:00"/>
    <n v="0"/>
    <s v=""/>
    <n v="1"/>
    <s v="NO"/>
    <s v="SI"/>
    <s v="Seguimiento a la implementación del plan 1000 primeros días en las cárceles"/>
    <m/>
    <s v="No reportado"/>
    <n v="0"/>
    <n v="123"/>
    <s v="No reportado"/>
  </r>
  <r>
    <x v="8"/>
    <x v="38"/>
    <s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i) el Esquema de los Primeros Mil Días de Vida, conforme corresponda"/>
    <s v="Seguimiento de los niños y niñas menores de tres años que se encuentran con sus madres en los centros de reclusión, para determinar afiliación y acceso a los servicios en el marco del SGSSS "/>
    <x v="3"/>
    <x v="4"/>
    <d v="2016-07-01T00:00:00"/>
    <d v="2016-12-01T00:00:00"/>
    <n v="0"/>
    <s v=""/>
    <n v="1"/>
    <s v="NO"/>
    <s v="SI"/>
    <s v="Niños y niñas identificados en el marco del SGSSS"/>
    <m/>
    <s v="No reportado"/>
    <n v="0"/>
    <n v="123"/>
    <s v="No reportado"/>
  </r>
  <r>
    <x v="8"/>
    <x v="39"/>
    <s v="Presentar, en conjunto con la Defensoría del Pueblo y con la Procuraduría General de la Nación informes semestrales a la Corte Constitucional "/>
    <s v="Se elaborará el informe semestral que presente las acciones adelantadas y avances "/>
    <x v="0"/>
    <x v="4"/>
    <d v="2016-04-08T00:00:00"/>
    <s v="Permanente"/>
    <n v="0"/>
    <s v=""/>
    <n v="1"/>
    <s v="SI"/>
    <s v="SI"/>
    <s v="Informes semestrales"/>
    <m/>
    <s v="No reportado"/>
    <n v="0"/>
    <s v="Permanente"/>
    <s v="No reportado"/>
  </r>
  <r>
    <x v="9"/>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Realizar un informe de las actividades que realiza el SENA en los establecimientos de reclusión identificando población beneficiada, niveles de formación, edades, género, departamento, población interna orientada ocupacionalmente."/>
    <x v="0"/>
    <x v="4"/>
    <s v="Julio de 2016 "/>
    <s v="Permanente"/>
    <n v="730"/>
    <d v="2018-06-09T00:00:00"/>
    <n v="7"/>
    <s v="SI"/>
    <s v="NO"/>
    <s v="Informe semestral "/>
    <m/>
    <n v="100"/>
    <n v="-1"/>
    <s v="Permanente"/>
    <n v="1"/>
  </r>
  <r>
    <x v="10"/>
    <x v="0"/>
    <s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
    <s v="La Uspec en atención a las funciones establecidas en el Decreto 4150 de 2011, así como en el Decreto 204 de 2016, no tiene la competencia para la formulación de programas de resocialización, en esa medida solo es competente respecto de la intervención en materia de infraestructura que eventualmente se requiera en las áreas de resocialización. Lo anterior, esta sujeto al plan de programas de resocialización que formule el INPEC."/>
    <x v="0"/>
    <x v="4"/>
    <d v="2017-01-01T00:00:00"/>
    <d v="2018-06-09T00:00:00"/>
    <n v="730"/>
    <d v="2018-06-09T00:00:00"/>
    <n v="7"/>
    <s v="NO"/>
    <s v="NO"/>
    <s v="Eventual priorización para intervención de las áreas establecidas por el INPEC (sujeto al plan de programas de resocialización que formule el INPEC)."/>
    <m/>
    <s v="No aplica"/>
    <n v="-1"/>
    <s v="No aplica"/>
    <n v="1"/>
  </r>
  <r>
    <x v="10"/>
    <x v="7"/>
    <s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_x000a__x000a_"/>
    <s v="Para medir las áreas de todos los establecimientos del orden nacional, se requiere contar con el equipo técnico suficiente, así como con el presupuesto requerido para honorarios, viáticos, équipos de cómputo, programas de software, etc. En razón a lo anterior la USPEC incluyó el presupuesto requerido para dar cumplimiento a la orden en el Plan Maestro.  Lo anterior sujeto a la aprobación y asignación presupuestal del mismo."/>
    <x v="1"/>
    <x v="4"/>
    <d v="2016-04-08T00:00:00"/>
    <d v="2016-05-31T00:00:00"/>
    <n v="450"/>
    <d v="2017-09-09T00:00:00"/>
    <n v="3"/>
    <s v="NO"/>
    <s v="NO"/>
    <s v="Solicitud Plan Maestro."/>
    <m/>
    <n v="40"/>
    <n v="-1"/>
    <s v="No aplica"/>
    <n v="1"/>
  </r>
  <r>
    <x v="10"/>
    <x v="7"/>
    <s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
    <s v="Ejecutar el cronograma de visitas para la medición de áreas (sujeto a la aprobación del presupuesto - Plan Maestro)"/>
    <x v="1"/>
    <x v="4"/>
    <d v="2016-12-01T00:00:00"/>
    <d v="2018-12-31T00:00:00"/>
    <n v="450"/>
    <d v="2017-09-09T00:00:00"/>
    <n v="3"/>
    <s v="NO"/>
    <s v="NO"/>
    <s v="Informe - Resultado final de la capacidad real de los establecimientos."/>
    <m/>
    <s v="No aplica"/>
    <n v="-1"/>
    <s v="No aplica"/>
    <n v="1"/>
  </r>
  <r>
    <x v="10"/>
    <x v="1"/>
    <s v="Ajustar todos los proyectos que se estén ejecutando o implementando a las condiciones mínimas de subsistencia digna y humana propuestas en la presente providencia. (A cargo de INPEC, USPEC, DNP y Ministerio de Justicia)"/>
    <s v="Los lineamientos de las condiciones de subsistencia digna y humana determinadas por la Corte, serán incluidos en el Manual Técnico de Construcción "/>
    <x v="1"/>
    <x v="4"/>
    <d v="2016-04-08T00:00:00"/>
    <d v="2016-12-09T00:00:00"/>
    <n v="180"/>
    <d v="2016-12-09T00:00:00"/>
    <n v="4"/>
    <s v="NO"/>
    <s v="SI"/>
    <s v="Manual Técnico de Construcción                                                                               "/>
    <m/>
    <n v="0.1"/>
    <n v="0.1"/>
    <n v="131"/>
    <n v="1"/>
  </r>
  <r>
    <x v="10"/>
    <x v="1"/>
    <s v="Ajustar todos los proyectos que se estén ejecutando o implementando a las condiciones mínimas de subsistencia digna y humana propuestas en la presente providencia. (A cargo de INPEC, USPEC, DNP y Ministerio de Justicia)"/>
    <s v="Se elaborará un informe en el que se incluirán todos los proyectos de generación de cupos y el proyecto de mantenimiento que se incluirá en el plan de inversiones de la entidad, con la descripción de aquellos que cumplen o no con el estándar determinado por la Corte y se determinará si es posible su modificación para cumplir con los parámetros. "/>
    <x v="1"/>
    <x v="4"/>
    <d v="2016-04-08T00:00:00"/>
    <d v="2016-09-30T00:00:00"/>
    <n v="180"/>
    <d v="2016-12-09T00:00:00"/>
    <n v="4"/>
    <s v="NO"/>
    <s v="SI"/>
    <s v="Informe Proyecto Generación de Cupos y mantenimiento"/>
    <m/>
    <n v="0.4"/>
    <n v="0.4"/>
    <n v="61"/>
    <n v="1"/>
  </r>
  <r>
    <x v="10"/>
    <x v="1"/>
    <s v="Ajustar todos los proyectos que se estén ejecutando o implementando a las condiciones mínimas de subsistencia digna y humana propuestas en la presente providencia. (A cargo de INPEC, USPEC, DNP y Ministerio de Justicia)"/>
    <s v="La Dirección General de la Uspec remitirá a las diferentes áreas circular mediante la cual se dará la instrucción de ajustar los proyectos a los lineamientos mínimos emitidos por la Corte."/>
    <x v="1"/>
    <x v="4"/>
    <d v="2016-04-08T00:00:00"/>
    <d v="2016-05-10T00:00:00"/>
    <n v="180"/>
    <d v="2016-12-09T00:00:00"/>
    <n v="4"/>
    <s v="NO"/>
    <s v="NO"/>
    <s v="Circular Interna USPEC"/>
    <m/>
    <n v="100"/>
    <n v="-1"/>
    <s v="No aplica"/>
    <n v="1"/>
  </r>
  <r>
    <x v="10"/>
    <x v="2"/>
    <s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
    <s v="Los lineamientos de las condiciones de subsistencia digna y humana determinadas por la Corte, serán incluidos en el Manual Técnico de Construcción "/>
    <x v="1"/>
    <x v="4"/>
    <d v="2016-04-08T00:00:00"/>
    <d v="2016-12-31T00:00:00"/>
    <n v="420"/>
    <d v="2017-08-09T00:00:00"/>
    <n v="4"/>
    <s v="NO"/>
    <s v="SI"/>
    <s v="Manual Técnico de Construcción                                                                               "/>
    <m/>
    <n v="10"/>
    <n v="10"/>
    <n v="153"/>
    <n v="1"/>
  </r>
  <r>
    <x v="10"/>
    <x v="2"/>
    <s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
    <s v="Se elaborará un informe en el que se incluirán todos los proyectos de generación de cupos que actualmente se encuentran en ejecución, con la descripción de aquellos que cumplen o no con el estándar determinado por la Corte y se determinará si es posible su modificación para cumplir con los parámetros. "/>
    <x v="1"/>
    <x v="4"/>
    <d v="2016-04-08T00:00:00"/>
    <d v="2016-07-30T00:00:00"/>
    <n v="420"/>
    <d v="2017-08-09T00:00:00"/>
    <n v="4"/>
    <s v="NO"/>
    <s v="NO"/>
    <s v="Informe Proyecto Generación de Cupos.   "/>
    <m/>
    <n v="40"/>
    <n v="-1"/>
    <s v="No aplica"/>
    <n v="1"/>
  </r>
  <r>
    <x v="10"/>
    <x v="2"/>
    <s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
    <s v="La Dirección General de la Uspec remitirá a las diferentes áreas circular mediante la cual se dará la instrucción de ajustar los proyectos a los lineamientos mínimos emitidos por la Corte."/>
    <x v="1"/>
    <x v="4"/>
    <d v="2016-05-10T00:00:00"/>
    <d v="2016-05-10T00:00:00"/>
    <n v="420"/>
    <d v="2017-08-09T00:00:00"/>
    <n v="4"/>
    <s v="NO"/>
    <s v="NO"/>
    <s v="Circular Interna USPEC"/>
    <m/>
    <n v="100"/>
    <n v="-1"/>
    <s v="No aplica"/>
    <n v="1"/>
  </r>
  <r>
    <x v="10"/>
    <x v="3"/>
    <s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
    <s v="Los lineamientos de las condiciones de subsistencia digna y humana determinadas por la Corte, serán incluidos en el Manual Técnico de Construcción "/>
    <x v="1"/>
    <x v="4"/>
    <d v="2016-04-08T00:00:00"/>
    <d v="2016-12-31T00:00:00"/>
    <n v="360"/>
    <s v=""/>
    <n v="4"/>
    <s v="NO"/>
    <s v="SI"/>
    <s v="Manual Técnico de Construcción                                                                               "/>
    <m/>
    <n v="10"/>
    <n v="10"/>
    <n v="153"/>
    <n v="1"/>
  </r>
  <r>
    <x v="10"/>
    <x v="3"/>
    <s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
    <s v="Teniendo en cuenta que de los 136 establecimientos, 120 son de 1° generación su estructura física no permite en la mayoria de los casos acoger a cabalidad los lineamientos mínimos emitidos por la Corte, razón por la cual se enviará un primer informe en el cual se describa con mayor precisión estas problemáticas, sin perjuicio de que la USPEC continúe adelantando las adecuaciones y mantenimientos a la infraestructura física de los Establecimientos como en efecto se ha venido realizando. "/>
    <x v="1"/>
    <x v="4"/>
    <d v="2016-04-08T00:00:00"/>
    <d v="2016-08-15T00:00:00"/>
    <n v="360"/>
    <s v=""/>
    <n v="4"/>
    <s v="NO"/>
    <s v="SI"/>
    <s v="Informe con los principales problemas en materia de infraestructura. "/>
    <m/>
    <n v="70"/>
    <n v="70"/>
    <n v="15"/>
    <n v="1"/>
  </r>
  <r>
    <x v="10"/>
    <x v="3"/>
    <s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
    <s v="La Dirección General de la Uspec remitirá a las diferentes áreas circular mediante la cual se dará la instrucción de ajustar los proyectos a los lineamientos mínimos emitidos por la Corte."/>
    <x v="1"/>
    <x v="4"/>
    <d v="2016-05-10T00:00:00"/>
    <d v="2016-05-10T00:00:00"/>
    <n v="360"/>
    <s v=""/>
    <n v="4"/>
    <s v="NO"/>
    <s v="NO"/>
    <s v="Circular Interna USPEC y socialización"/>
    <m/>
    <n v="100"/>
    <n v="-1"/>
    <s v="No aplica"/>
    <n v="1"/>
  </r>
  <r>
    <x v="10"/>
    <x v="40"/>
    <s v="Emprender todas las acciones necesarias para que las inversiones de toda índole se focalicen no sólo en la construcción de cupos, sino además en la satisfacción de otras necesidades de los reclusos, en especial, las relacionadas con la adecuada prestación de los servicios de agua potable, salud, alimentación y programas de resocialización"/>
    <s v="La USPEC revisará  la distribución presupuestal para atender, de acuerdo a las necesidades, los bienes y servicios que requiere la PPL."/>
    <x v="0"/>
    <x v="4"/>
    <d v="2016-04-08T00:00:00"/>
    <d v="2017-04-08T00:00:00"/>
    <n v="365"/>
    <d v="2017-06-09T00:00:00"/>
    <n v="1"/>
    <s v="NO"/>
    <s v="SI"/>
    <s v="Matriz de Ejecución presupuestal"/>
    <m/>
    <s v="No aplica"/>
    <n v="-1"/>
    <n v="251"/>
    <n v="1"/>
  </r>
  <r>
    <x v="10"/>
    <x v="4"/>
    <s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
    <s v="Dar instrucciones a la entidad fiduciaria encargada de la administración de los rcursos del Fondo Nacional de Salud PPL tendientes a la implementación del nuevo modelo de salud de acuerdo con las recomendaciones que emita el Consejo Directivo del Fondo"/>
    <x v="2"/>
    <x v="4"/>
    <d v="2016-04-08T00:00:00"/>
    <s v="Permanente"/>
    <n v="365"/>
    <d v="2017-06-09T00:00:00"/>
    <n v="5"/>
    <s v="SI"/>
    <s v="SI"/>
    <s v="Instrucciones impartidas a la entidad Fiduciaria"/>
    <m/>
    <n v="100"/>
    <n v="100"/>
    <s v="Permanente"/>
    <n v="1"/>
  </r>
  <r>
    <x v="10"/>
    <x v="4"/>
    <s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
    <s v="Dar trámite a las eventuales solicitudes de modificación del Contrato de Fiducia que realice el Consorcio, con miras a facilitar la ejecución del mismo.       "/>
    <x v="2"/>
    <x v="4"/>
    <d v="2016-04-08T00:00:00"/>
    <s v="Permanente"/>
    <n v="365"/>
    <d v="2017-06-09T00:00:00"/>
    <n v="5"/>
    <s v="SI"/>
    <s v="SI"/>
    <s v="Otrosies al contrato"/>
    <m/>
    <n v="100"/>
    <n v="100"/>
    <s v="Permanente"/>
    <n v="1"/>
  </r>
  <r>
    <x v="10"/>
    <x v="4"/>
    <s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
    <s v="Continuar ejerciendo la supervisión del Contrato de Fiducia."/>
    <x v="2"/>
    <x v="4"/>
    <d v="2016-04-08T00:00:00"/>
    <s v="Permanente"/>
    <n v="365"/>
    <d v="2017-06-09T00:00:00"/>
    <n v="5"/>
    <s v="SI"/>
    <s v="SI"/>
    <s v="Informe de supervisión del Contrato de Fiducia."/>
    <m/>
    <n v="80"/>
    <n v="80"/>
    <s v="Permanente"/>
    <n v="1"/>
  </r>
  <r>
    <x v="10"/>
    <x v="4"/>
    <s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
    <s v="Participación en el grupo conformado por la Presidencia de la república para trabajar el componente de salud en el marco de la emergencia carcelaria."/>
    <x v="2"/>
    <x v="4"/>
    <d v="2016-05-04T00:00:00"/>
    <d v="2017-06-09T00:00:00"/>
    <n v="365"/>
    <d v="2017-06-09T00:00:00"/>
    <n v="5"/>
    <s v="NO"/>
    <s v="SI"/>
    <s v="Establecidos en el Plan de Acción a trabajar por el Grupo conformado en los siguientes  componentes: preparación implementación nuevo esquema de salud; implementación; afiliación; infraestrutura;  atenciones intramurales y reclamaciones, según la competencia"/>
    <m/>
    <n v="100"/>
    <n v="100"/>
    <n v="313"/>
    <n v="1"/>
  </r>
  <r>
    <x v="10"/>
    <x v="8"/>
    <s v="Adecuar todas las áreas de sanidad de los 16 establecimientos de reclusión bajo estudio para que se cumplan con las condiciones mínimas de prestación del servicio de salud ( A cargo de INPEC, USPEC,  Ministerio de Justicia)"/>
    <s v="Objeción plazo. La USPEC realizará un informe con la descripción de las áreas de sanidad de los 16 establecimientos que ya han sido intervenidas. _x000a_"/>
    <x v="2"/>
    <x v="4"/>
    <d v="2016-04-08T00:00:00"/>
    <d v="2016-05-20T00:00:00"/>
    <n v="365"/>
    <d v="2017-04-08T00:00:00"/>
    <n v="3"/>
    <s v="NO"/>
    <s v="NO"/>
    <s v="Informe con la descripción de las obras ejecutadas en las áreas de sanidad a la fecha intervenidas.     "/>
    <m/>
    <n v="50"/>
    <n v="-1"/>
    <s v="No aplica"/>
    <n v="1"/>
  </r>
  <r>
    <x v="10"/>
    <x v="8"/>
    <s v="Adecuar todas las áreas de sanidad de los 16 establecimientos de reclusión bajo estudio para que se cumplan con las condiciones mínimas de prestación del servicio de salud ( A cargo de INPEC, USPEC,  Ministerio de Justicia)"/>
    <s v="Objeción plazo. Se realizarán visitas a los 16 establecimientos por parte de funcionarios de la USPEC, con el objeto de establecer las condiciones actuales de infraestructura de las áreas de sanidad, diagnóstico y requerimientos en términos presupuestales y técnicos, así como establecer cuántas de ellas tienen la posibilidad de ser adecuadas cumpliendo con el parámetro establecido por la Corte, lo anterior teniendo en cuenta condiciones de disponibilidad de área, vetustez de la estructura, etc. "/>
    <x v="2"/>
    <x v="4"/>
    <d v="2016-04-08T00:00:00"/>
    <d v="2016-08-01T00:00:00"/>
    <n v="365"/>
    <d v="2017-04-08T00:00:00"/>
    <n v="3"/>
    <s v="NO"/>
    <s v="SI"/>
    <s v="Diagnóstico del estado actual de los 16 Establecimientos.     "/>
    <m/>
    <n v="100"/>
    <n v="100"/>
    <n v="1"/>
    <n v="1"/>
  </r>
  <r>
    <x v="10"/>
    <x v="8"/>
    <s v="Adecuar todas las áreas de sanidad de los 16 establecimientos de reclusión bajo estudio para que se cumplan con las condiciones mínimas de prestación del servicio de salud ( A cargo de INPEC, USPEC,  Ministerio de Justicia)"/>
    <s v="Objeción plazo. Se realizarán visitas a los 16 establecimientos por parte de funcionarios de la USPEC, con el objeto de establecer las condiciones actuales de infraestructura de las áreas de sanidad, diagnóstico y requerimientos en términos presupuestales y técnicos, así como establecer cuántas de ellas tienen la posibilidad de ser adecuadas cumpliendo con el parámetro establecido por la Corte, lo anterior teniendo en cuenta condiciones de disponibilidad de área, vetustez de la estructura, etc. "/>
    <x v="2"/>
    <x v="4"/>
    <d v="2016-08-02T00:00:00"/>
    <d v="2016-08-30T00:00:00"/>
    <n v="365"/>
    <d v="2017-04-08T00:00:00"/>
    <n v="3"/>
    <s v="NO"/>
    <s v="NO"/>
    <s v="Alternativas de Intervención"/>
    <m/>
    <n v="30"/>
    <n v="-1"/>
    <s v="No aplica"/>
    <n v="1"/>
  </r>
  <r>
    <x v="10"/>
    <x v="8"/>
    <s v="Adecuar todas las áreas de sanidad de los 16 establecimientos de reclusión bajo estudio para que se cumplan con las condiciones mínimas de prestación del servicio de salud ( A cargo de INPEC, USPEC,  Ministerio de Justicia)"/>
    <s v="Objeción plazo. La USPEC realizará el mantenimiento y/o adecuación de las áreas de sanidad articulado al plan de accion formulado para la declaratoria de emergencia carcelaria, sujeto a la aprobación y asignación presupuestal del proyecto del rubro de inversión de mantenimiento de infraestructura de establecimientos de reclusión."/>
    <x v="2"/>
    <x v="4"/>
    <d v="2016-04-08T00:00:00"/>
    <d v="2016-05-31T00:00:00"/>
    <n v="365"/>
    <d v="2017-04-08T00:00:00"/>
    <n v="3"/>
    <s v="NO"/>
    <s v="NO"/>
    <s v="estructuración del proyecto para registro en el banco de proyectos de inversion para la vigencia 2017 el cual involucra el trámite de vigencias futuras"/>
    <m/>
    <n v="100"/>
    <n v="-1"/>
    <s v="No aplica"/>
    <n v="1"/>
  </r>
  <r>
    <x v="10"/>
    <x v="8"/>
    <s v="Adecuar todas las áreas de sanidad de los 16 establecimientos de reclusión bajo estudio para que se cumplan con las condiciones mínimas de prestación del servicio de salud ( A cargo de INPEC, USPEC,  Ministerio de Justicia)"/>
    <s v="Objeción plazo. Ejecución de obras de mantenimiento mencionadas en los 16 establecimientos de recluasion, de acuerdo con la necesidad priorizada"/>
    <x v="2"/>
    <x v="4"/>
    <d v="2016-12-01T00:00:00"/>
    <d v="2017-12-31T00:00:00"/>
    <n v="365"/>
    <d v="2017-04-08T00:00:00"/>
    <n v="3"/>
    <s v="NO"/>
    <s v="NO"/>
    <s v="obras ejecutadas "/>
    <m/>
    <s v="No aplica"/>
    <n v="-1"/>
    <s v="No aplica"/>
    <n v="1"/>
  </r>
  <r>
    <x v="10"/>
    <x v="8"/>
    <s v="Adecuar todas las áreas de sanidad de los 16 establecimientos de reclusión bajo estudio para que se cumplan con las condiciones mínimas de prestación del servicio de salud ( A cargo de INPEC, USPEC,  Ministerio de Justicia)"/>
    <s v="Objeción plazo. Solicitar al INPEC la modificación de las actas de priorización con la finalidad de que sean ajustadas a las órdenes de la T-762 de 2015, esto es que incluyan adecuaciones a las áreas de sanidad, baterías sanitarias, duchas, alojamiento, áreas visita conyugal, etc)."/>
    <x v="2"/>
    <x v="4"/>
    <d v="2016-04-16T00:00:00"/>
    <d v="2016-04-29T00:00:00"/>
    <n v="365"/>
    <d v="2017-04-08T00:00:00"/>
    <n v="3"/>
    <s v="NO"/>
    <s v="NO"/>
    <s v="Solicitud de modificación de las actas de priorización."/>
    <m/>
    <n v="100"/>
    <n v="-1"/>
    <s v="No aplica"/>
    <n v="1"/>
  </r>
  <r>
    <x v="10"/>
    <x v="9"/>
    <s v="Poner a disposición de cada interno kit de aseo, colchoneta, almohada, sábanas y cobija(s) en caso de ser necesarias, para su descanso nocturno; cada persona que ingrese al penal debe contar con esta misma garantía (A cargo de INPEC, USPEC)"/>
    <s v="Objeción."/>
    <x v="3"/>
    <x v="4"/>
    <m/>
    <m/>
    <n v="91"/>
    <d v="2016-07-08T00:00:00"/>
    <n v="2"/>
    <s v="NO"/>
    <s v="NO"/>
    <s v="La USPEC no es competente del suministro de los elementos descritos por la Corte"/>
    <m/>
    <s v="No aplica"/>
    <n v="-1"/>
    <s v="No aplica"/>
    <n v="1"/>
  </r>
  <r>
    <x v="10"/>
    <x v="10"/>
    <s v="Poner a disposición de los internos una cantidad razonable de duchas y baterías sanitarias, en óptimos estado de funcionamiento (A cargo de INPEC, USPEC)"/>
    <s v="Objeción plazo. Se realizarán visitas a los 16 establecimientos por parte de funcionarios de la USPEC, con el objeto de establecer las condiciones actuales de infraestructura de baños y duchas,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_x000a_ "/>
    <x v="3"/>
    <x v="4"/>
    <d v="2016-04-08T00:00:00"/>
    <d v="2016-08-01T00:00:00"/>
    <n v="91"/>
    <d v="2016-07-08T00:00:00"/>
    <n v="2"/>
    <s v="NO"/>
    <s v="SI"/>
    <s v="Diagnóstico del estado actual de los 16 Establecimientos.     "/>
    <m/>
    <n v="100"/>
    <n v="100"/>
    <n v="1"/>
    <n v="1"/>
  </r>
  <r>
    <x v="10"/>
    <x v="10"/>
    <s v="Poner a disposición de los internos una cantidad razonable de duchas y baterías sanitarias, en óptimos estado de funcionamiento (A cargo de INPEC, USPEC)"/>
    <s v="Objeción plazo.Se realizarán visitas a los 16 establecimientos por parte de funcionarios de la USPEC, con el objeto de establecer las condiciones actuales de infraestructura de baños y duchas,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_x000a_ "/>
    <x v="3"/>
    <x v="4"/>
    <d v="2016-08-02T00:00:00"/>
    <d v="2016-08-30T00:00:00"/>
    <n v="91"/>
    <d v="2016-07-08T00:00:00"/>
    <n v="2"/>
    <s v="NO"/>
    <s v="NO"/>
    <s v="Alternativas de Intervención"/>
    <m/>
    <n v="30"/>
    <n v="-1"/>
    <s v="No aplica"/>
    <n v="1"/>
  </r>
  <r>
    <x v="10"/>
    <x v="10"/>
    <s v="Poner a disposición de los internos una cantidad razonable de duchas y baterías sanitarias, en óptimos estado de funcionamiento (A cargo de INPEC, USPEC)"/>
    <s v="Objeción plazo. La USPEC realizará el mantenimiento de las baterias sanitarias y duchas de manera progresiva y de acuerdo al alcance presupuestal y técnico de la infreaestructura en cada establecimiento,sujeto a la aprobación y asignación presupuestal del proyecto del rubro de inversión de mantenimiento de infraestructura de establecimientos de reclusión."/>
    <x v="3"/>
    <x v="4"/>
    <d v="2016-04-08T00:00:00"/>
    <d v="2016-05-31T00:00:00"/>
    <n v="91"/>
    <d v="2016-07-08T00:00:00"/>
    <n v="2"/>
    <s v="NO"/>
    <s v="NO"/>
    <s v="Estructuración del proyecto para registro en el banco de proyectos de inversion para la vigencia 2017 el cual involucra el trámite de vigencias futuras"/>
    <m/>
    <n v="100"/>
    <n v="-1"/>
    <s v="No aplica"/>
    <n v="1"/>
  </r>
  <r>
    <x v="10"/>
    <x v="10"/>
    <s v="Poner a disposición de los internos una cantidad razonable de duchas y baterías sanitarias, en óptimos estado de funcionamiento (A cargo de INPEC, USPEC)"/>
    <s v="Objeción plazo. Ejecución de obras de mantenimiento mencionadas en los 136 establecimientos de reclusion, de acuerdo con las necesidades diagnósticadas."/>
    <x v="3"/>
    <x v="4"/>
    <d v="2016-12-01T00:00:00"/>
    <s v="Pendiente"/>
    <n v="91"/>
    <d v="2016-07-08T00:00:00"/>
    <n v="2"/>
    <s v="NO"/>
    <s v="NO"/>
    <s v="Obras ejecutadas "/>
    <m/>
    <s v="No aplica"/>
    <n v="-1"/>
    <s v="No aplica"/>
    <n v="1"/>
  </r>
  <r>
    <x v="10"/>
    <x v="10"/>
    <s v="Poner a disposición de los internos una cantidad razonable de duchas y baterías sanitarias, en óptimos estado de funcionamiento (A cargo de INPEC, USPEC)"/>
    <s v="Objeción plazo. Solicitar al INPEC la modificación de las actas de priorización con la finalidad de que sean ajustadas a las órdenes de la T-762 de 2015, esto es que incluyan adecuaciones para garantizar que los internos puedan tener visitas conyugales en condiciones de higiene e intimidad "/>
    <x v="3"/>
    <x v="4"/>
    <d v="2016-04-16T00:00:00"/>
    <d v="2016-04-29T00:00:00"/>
    <n v="91"/>
    <d v="2016-07-08T00:00:00"/>
    <n v="2"/>
    <s v="NO"/>
    <s v="NO"/>
    <s v="Solicitud de Actas de priorización modificadas (INPEC)"/>
    <m/>
    <n v="100"/>
    <n v="-1"/>
    <s v="No aplica"/>
    <n v="1"/>
  </r>
  <r>
    <x v="10"/>
    <x v="11"/>
    <s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_x000a_El Ministerio de Justicia y del Derecho, como el de Salud y Protección Social, prestarán la orientación del caso."/>
    <s v="Objeciónn plazo. Se realizarán visitas a los 16 establecimientos por parte de funcionarios de la USPEC, con el objeto de establecer las condiciones actuales de infraestructura de las áreas de visita conyugal,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_x000a_ "/>
    <x v="1"/>
    <x v="4"/>
    <d v="2016-04-08T00:00:00"/>
    <d v="2016-08-01T00:00:00"/>
    <n v="365"/>
    <d v="2017-04-08T00:00:00"/>
    <n v="18"/>
    <s v="NO"/>
    <s v="SI"/>
    <s v="Diagnóstico del estado actual de los 16 Establecimientos.     "/>
    <m/>
    <n v="100"/>
    <n v="100"/>
    <n v="1"/>
    <n v="1"/>
  </r>
  <r>
    <x v="10"/>
    <x v="11"/>
    <s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_x000a_El Ministerio de Justicia y del Derecho, como el de Salud y Protección Social, prestarán la orientación del caso."/>
    <s v="Objeció plazo. Se realizarán visitas a los 16 establecimientos por parte de funcionarios de la USPEC, con el objeto de establecer las condiciones actuales de infraestructura de las áreas de visita conyugal,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_x000a_ "/>
    <x v="1"/>
    <x v="4"/>
    <d v="2016-07-26T00:00:00"/>
    <d v="2016-08-30T00:00:00"/>
    <n v="365"/>
    <d v="2017-04-08T00:00:00"/>
    <n v="18"/>
    <s v="NO"/>
    <s v="SI"/>
    <s v="Alternativas de Intervención"/>
    <m/>
    <n v="30"/>
    <n v="30"/>
    <n v="30"/>
    <n v="1"/>
  </r>
  <r>
    <x v="10"/>
    <x v="11"/>
    <s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_x000a_El Ministerio de Justicia y del Derecho, como el de Salud y Protección Social, prestarán la orientación del caso."/>
    <s v="Objeción plazo. La USPEC realizará las obras o mantenimientos requeridos para asegurar las condiciones para que los internos puedan tener visitas conyugales en condiciones de higiene e intimidad"/>
    <x v="1"/>
    <x v="4"/>
    <d v="2016-04-08T00:00:00"/>
    <d v="2016-05-31T00:00:00"/>
    <n v="365"/>
    <d v="2017-04-08T00:00:00"/>
    <n v="18"/>
    <s v="NO"/>
    <s v="NO"/>
    <s v="Estructuración del proyecto para registro en el banco de proyectos de inversion para la vigencia 2017 el cual involucra el trámite de vigencias futuras"/>
    <m/>
    <n v="100"/>
    <n v="-1"/>
    <s v="No aplica"/>
    <n v="1"/>
  </r>
  <r>
    <x v="10"/>
    <x v="11"/>
    <s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_x000a_El Ministerio de Justicia y del Derecho, como el de Salud y Protección Social, prestarán la orientación del caso."/>
    <s v="Objeción plazo. Ejecución de obras de mantenimiento mencionadas en los 136 establecimientos de recluasion, de acuerdo con la necesidad priorizada"/>
    <x v="1"/>
    <x v="4"/>
    <d v="2016-12-01T00:00:00"/>
    <s v="Pendiente"/>
    <n v="365"/>
    <d v="2017-04-08T00:00:00"/>
    <n v="18"/>
    <s v="NO"/>
    <s v="NO"/>
    <s v="obras ejecutadas "/>
    <m/>
    <s v="No aplica"/>
    <n v="-1"/>
    <s v="No aplica"/>
    <n v="1"/>
  </r>
  <r>
    <x v="10"/>
    <x v="11"/>
    <s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_x000a_El Ministerio de Justicia y del Derecho, como el de Salud y Protección Social, prestarán la orientación del caso."/>
    <s v="Objeción plazo. Solicitar al INPEC la modificación de las actas de priorización con la finalidad de que sean ajustadas a las órdenes de la T-762 de 2015, esto es que incluyan adecuaciones para garantizar que los internos puedan tener visitas conyugales en condiciones de higiene e intimidad "/>
    <x v="1"/>
    <x v="4"/>
    <d v="2016-04-16T00:00:00"/>
    <d v="2016-06-03T00:00:00"/>
    <n v="365"/>
    <d v="2017-04-08T00:00:00"/>
    <n v="18"/>
    <s v="NO"/>
    <s v="NO"/>
    <s v="Actas de priorización modificadas (INPEC)"/>
    <m/>
    <n v="100"/>
    <n v="-1"/>
    <s v="No aplica"/>
    <n v="1"/>
  </r>
  <r>
    <x v="10"/>
    <x v="12"/>
    <s v="Estructurar un protocolo de tratamiento higiénico y óptimo de alimentos (A cargo de INPEC, USPEC, Directores de cada uno de los establecimientos penitenciarios accionados o vinculados en la sentencia)"/>
    <s v="La USPEC realizará visitas de supervisión a los 16 establecimientos, con la finalidad de verificar las condiciones de salubridad e higiene en la prestación del servicio de alimentación, a aquellos establecimientos que cuenten con interventoría se les solicitará informe de seguimiento.                                                                         "/>
    <x v="3"/>
    <x v="4"/>
    <d v="2016-04-08T00:00:00"/>
    <d v="2016-06-30T00:00:00"/>
    <n v="0"/>
    <s v=""/>
    <n v="18"/>
    <s v="NO"/>
    <s v="NO"/>
    <s v="Informe de visitas de supervisión.                        Informe de Interventoría.                                    "/>
    <m/>
    <n v="100"/>
    <n v="-1"/>
    <s v="No aplica"/>
    <n v="1"/>
  </r>
  <r>
    <x v="10"/>
    <x v="12"/>
    <s v="Estructurar un protocolo de tratamiento higiénico y óptimo de alimentos (A cargo de INPEC, USPEC, Directores de cada uno de los establecimientos penitenciarios accionados o vinculados en la sentencia)"/>
    <s v="La Ley 1709 de 2014 en su artículo 49 estableció la creación del Manual de Alimentos, la USPEC en coordinación con el INPEC y el Ministerio de Salud elaboró el manual, el cual fue adoptado mediante la Resolución No. 000560 de 17 de julio de 2014. Dicho Manual es el que sirve de guia para la elaboración de los estudios previos y se pone en práctica en la ejecución de los contratos de suminstro de alimentación. La USPEC remitirá el Manual de Alimentos."/>
    <x v="3"/>
    <x v="4"/>
    <d v="2016-04-08T00:00:00"/>
    <d v="2016-04-08T00:00:00"/>
    <n v="0"/>
    <s v=""/>
    <n v="18"/>
    <s v="NO"/>
    <s v="NO"/>
    <s v="Manual de Alimentos que contiene el protocolo solicitado"/>
    <m/>
    <n v="100"/>
    <n v="-1"/>
    <s v="No aplica"/>
    <n v="1"/>
  </r>
  <r>
    <x v="10"/>
    <x v="13"/>
    <s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
    <s v="Efectuar las visitas a los 16 establecimientos y verificar las condiciones hidráulicas (aguas residales y potable)._x000a_"/>
    <x v="3"/>
    <x v="4"/>
    <d v="2016-07-01T00:00:00"/>
    <d v="2016-10-31T00:00:00"/>
    <n v="90"/>
    <d v="2016-07-07T00:00:00"/>
    <n v="3"/>
    <s v="NO"/>
    <s v="SI"/>
    <s v="Diagnóstico  de condiciones hidráulicas y elaboración de un plan de accion de intervención en los 16 establecimientos, de acuerdo con las directrices establecidas por la Corte."/>
    <m/>
    <n v="20"/>
    <n v="20"/>
    <n v="92"/>
    <n v="1"/>
  </r>
  <r>
    <x v="10"/>
    <x v="41"/>
    <s v="Presentar un informe y un plan de acción para cubrir las necesidades insatisfechas, que en todo caso no podrá superar los dos (2) años para su ejecución total, estando la primera fase orientada al suministro efectivo e inmediato de agua potable, conforme las directrices provisionales que emitan las autoridades nacionales conforme el numeral 19 de la orden vigésimo segunda de esta sentencia"/>
    <s v="Ejecución del Plan de Acción establecido con base en el diagnóstico realizado en los 16 establecimientos"/>
    <x v="3"/>
    <x v="4"/>
    <d v="2016-04-08T00:00:00"/>
    <d v="2018-04-08T00:00:00"/>
    <n v="820"/>
    <d v="2018-07-07T00:00:00"/>
    <n v="1"/>
    <s v="NO"/>
    <s v="SI"/>
    <s v="Ejecución de las obras o adecaciones requeridas"/>
    <m/>
    <s v="No aplica"/>
    <n v="-1"/>
    <n v="616"/>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15" firstHeaderRow="1" firstDataRow="1" firstDataCol="1"/>
  <pivotFields count="19">
    <pivotField axis="axisRow" showAll="0">
      <items count="12">
        <item x="0"/>
        <item x="1"/>
        <item x="2"/>
        <item x="3"/>
        <item x="4"/>
        <item x="5"/>
        <item x="6"/>
        <item x="7"/>
        <item x="8"/>
        <item x="9"/>
        <item x="10"/>
        <item t="default"/>
      </items>
    </pivotField>
    <pivotField showAll="0"/>
    <pivotField showAll="0"/>
    <pivotField showAl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s>
  <rowFields count="1">
    <field x="0"/>
  </rowFields>
  <rowItems count="12">
    <i>
      <x/>
    </i>
    <i>
      <x v="1"/>
    </i>
    <i>
      <x v="2"/>
    </i>
    <i>
      <x v="3"/>
    </i>
    <i>
      <x v="4"/>
    </i>
    <i>
      <x v="5"/>
    </i>
    <i>
      <x v="6"/>
    </i>
    <i>
      <x v="7"/>
    </i>
    <i>
      <x v="8"/>
    </i>
    <i>
      <x v="9"/>
    </i>
    <i>
      <x v="10"/>
    </i>
    <i t="grand">
      <x/>
    </i>
  </rowItems>
  <colItems count="1">
    <i/>
  </colItems>
  <dataFields count="1">
    <dataField name="Mín. de Plazo (días)" fld="17" subtotal="min"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2"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46" firstHeaderRow="1" firstDataRow="1" firstDataCol="1"/>
  <pivotFields count="19">
    <pivotField showAll="0"/>
    <pivotField axis="axisRow" showAll="0">
      <items count="43">
        <item x="14"/>
        <item x="37"/>
        <item x="38"/>
        <item x="39"/>
        <item x="36"/>
        <item x="15"/>
        <item x="6"/>
        <item x="19"/>
        <item x="20"/>
        <item x="21"/>
        <item x="0"/>
        <item x="22"/>
        <item x="23"/>
        <item x="24"/>
        <item x="7"/>
        <item x="1"/>
        <item x="27"/>
        <item x="31"/>
        <item x="2"/>
        <item x="3"/>
        <item x="40"/>
        <item x="4"/>
        <item x="32"/>
        <item x="16"/>
        <item x="33"/>
        <item x="34"/>
        <item x="35"/>
        <item x="25"/>
        <item x="5"/>
        <item x="28"/>
        <item x="29"/>
        <item x="17"/>
        <item x="30"/>
        <item x="18"/>
        <item x="13"/>
        <item x="41"/>
        <item x="12"/>
        <item x="11"/>
        <item x="8"/>
        <item x="10"/>
        <item x="9"/>
        <item x="26"/>
        <item t="default"/>
      </items>
    </pivotField>
    <pivotField showAll="0"/>
    <pivotField showAl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s>
  <rowFields count="1">
    <field x="1"/>
  </rowFields>
  <rowItems count="4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t="grand">
      <x/>
    </i>
  </rowItems>
  <colItems count="1">
    <i/>
  </colItems>
  <dataFields count="1">
    <dataField name="Mín. de Plazo (días)" fld="17" subtotal="min"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3"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8" firstHeaderRow="1" firstDataRow="1" firstDataCol="1"/>
  <pivotFields count="19">
    <pivotField showAll="0"/>
    <pivotField showAll="0"/>
    <pivotField showAll="0"/>
    <pivotField showAll="0"/>
    <pivotField axis="axisRow" showAll="0" defaultSubtotal="0">
      <items count="4">
        <item x="0"/>
        <item x="1"/>
        <item x="2"/>
        <item x="3"/>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s>
  <rowFields count="1">
    <field x="4"/>
  </rowFields>
  <rowItems count="5">
    <i>
      <x/>
    </i>
    <i>
      <x v="1"/>
    </i>
    <i>
      <x v="2"/>
    </i>
    <i>
      <x v="3"/>
    </i>
    <i t="grand">
      <x/>
    </i>
  </rowItems>
  <colItems count="1">
    <i/>
  </colItems>
  <dataFields count="1">
    <dataField name="Mín. de Plazo (días)" fld="17" subtotal="min" baseField="4"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 dinámica4"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14" firstHeaderRow="1" firstDataRow="1" firstDataCol="1"/>
  <pivotFields count="19">
    <pivotField showAll="0"/>
    <pivotField showAll="0"/>
    <pivotField showAll="0"/>
    <pivotField showAll="0"/>
    <pivotField showAll="0"/>
    <pivotField axis="axisRow" showAll="0">
      <items count="11">
        <item x="3"/>
        <item x="4"/>
        <item x="1"/>
        <item x="6"/>
        <item x="2"/>
        <item x="0"/>
        <item x="9"/>
        <item x="8"/>
        <item x="5"/>
        <item x="7"/>
        <item t="default"/>
      </items>
    </pivotField>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s>
  <rowFields count="1">
    <field x="5"/>
  </rowFields>
  <rowItems count="11">
    <i>
      <x/>
    </i>
    <i>
      <x v="1"/>
    </i>
    <i>
      <x v="2"/>
    </i>
    <i>
      <x v="3"/>
    </i>
    <i>
      <x v="4"/>
    </i>
    <i>
      <x v="5"/>
    </i>
    <i>
      <x v="6"/>
    </i>
    <i>
      <x v="7"/>
    </i>
    <i>
      <x v="8"/>
    </i>
    <i>
      <x v="9"/>
    </i>
    <i t="grand">
      <x/>
    </i>
  </rowItems>
  <colItems count="1">
    <i/>
  </colItems>
  <dataFields count="1">
    <dataField name="Mín. de Plazo (días)" fld="17" subtotal="min" baseField="5"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3:AE154"/>
  <sheetViews>
    <sheetView tabSelected="1" topLeftCell="L9" zoomScale="90" zoomScaleNormal="90" workbookViewId="0">
      <selection activeCell="V13" sqref="V13"/>
    </sheetView>
  </sheetViews>
  <sheetFormatPr baseColWidth="10" defaultRowHeight="15" x14ac:dyDescent="0.25"/>
  <cols>
    <col min="1" max="1" width="6.28515625" hidden="1" customWidth="1"/>
    <col min="2" max="2" width="6.85546875" hidden="1" customWidth="1"/>
    <col min="3" max="3" width="22.5703125" customWidth="1"/>
    <col min="4" max="4" width="46.28515625" customWidth="1"/>
    <col min="5" max="5" width="21" customWidth="1"/>
    <col min="6" max="8" width="46.28515625" customWidth="1"/>
    <col min="9" max="9" width="12.28515625" customWidth="1"/>
    <col min="10" max="10" width="14" customWidth="1"/>
    <col min="11" max="11" width="12.28515625" customWidth="1"/>
    <col min="12" max="12" width="12.28515625" style="4" customWidth="1"/>
    <col min="13" max="15" width="12.28515625" hidden="1" customWidth="1"/>
    <col min="16" max="16" width="18.7109375" hidden="1" customWidth="1"/>
    <col min="17" max="18" width="20.85546875" hidden="1" customWidth="1"/>
    <col min="19" max="19" width="33" customWidth="1"/>
    <col min="20" max="22" width="22" customWidth="1"/>
    <col min="23" max="23" width="19.85546875" hidden="1" customWidth="1"/>
    <col min="24" max="24" width="12.85546875" customWidth="1"/>
    <col min="25" max="25" width="22" hidden="1" customWidth="1"/>
    <col min="26" max="26" width="42.7109375" hidden="1" customWidth="1"/>
    <col min="27" max="27" width="41.28515625" hidden="1" customWidth="1"/>
    <col min="28" max="28" width="71.140625" customWidth="1"/>
    <col min="29" max="30" width="44.5703125" customWidth="1"/>
    <col min="31" max="31" width="59.28515625" customWidth="1"/>
  </cols>
  <sheetData>
    <row r="3" spans="1:31" ht="39" customHeight="1" x14ac:dyDescent="0.25">
      <c r="C3" s="59" t="s">
        <v>993</v>
      </c>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row>
    <row r="4" spans="1:31" ht="31.5" customHeight="1" x14ac:dyDescent="0.25">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row>
    <row r="5" spans="1:31" ht="34.5" customHeight="1" x14ac:dyDescent="0.25">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row>
    <row r="8" spans="1:31" ht="15.75" customHeight="1" x14ac:dyDescent="0.25">
      <c r="C8" s="61" t="s">
        <v>457</v>
      </c>
      <c r="D8" s="62"/>
      <c r="E8" s="62"/>
      <c r="F8" s="62"/>
      <c r="G8" s="62"/>
      <c r="H8" s="62"/>
      <c r="I8" s="62"/>
      <c r="J8" s="62"/>
      <c r="K8" s="62"/>
      <c r="L8" s="62"/>
      <c r="M8" s="62"/>
      <c r="N8" s="62"/>
      <c r="O8" s="62"/>
      <c r="P8" s="62"/>
      <c r="Q8" s="62"/>
      <c r="R8" s="62"/>
      <c r="S8" s="62"/>
      <c r="T8" s="62"/>
      <c r="U8" s="63"/>
      <c r="V8" s="60" t="s">
        <v>436</v>
      </c>
      <c r="W8" s="60"/>
      <c r="X8" s="60"/>
      <c r="Y8" s="60"/>
      <c r="Z8" s="60"/>
      <c r="AA8" s="60"/>
      <c r="AB8" s="60" t="s">
        <v>437</v>
      </c>
      <c r="AC8" s="60"/>
      <c r="AD8" s="60"/>
      <c r="AE8" s="60"/>
    </row>
    <row r="9" spans="1:31" ht="15.75" customHeight="1" x14ac:dyDescent="0.25">
      <c r="C9" s="64"/>
      <c r="D9" s="65"/>
      <c r="E9" s="65"/>
      <c r="F9" s="65"/>
      <c r="G9" s="65"/>
      <c r="H9" s="65"/>
      <c r="I9" s="65"/>
      <c r="J9" s="65"/>
      <c r="K9" s="65"/>
      <c r="L9" s="65"/>
      <c r="M9" s="65"/>
      <c r="N9" s="65"/>
      <c r="O9" s="65"/>
      <c r="P9" s="65"/>
      <c r="Q9" s="65"/>
      <c r="R9" s="65"/>
      <c r="S9" s="65"/>
      <c r="T9" s="65"/>
      <c r="U9" s="66"/>
      <c r="V9" s="60"/>
      <c r="W9" s="60"/>
      <c r="X9" s="60"/>
      <c r="Y9" s="60"/>
      <c r="Z9" s="60"/>
      <c r="AA9" s="60"/>
      <c r="AB9" s="60"/>
      <c r="AC9" s="60"/>
      <c r="AD9" s="60"/>
      <c r="AE9" s="60"/>
    </row>
    <row r="10" spans="1:31" ht="15.75" customHeight="1" x14ac:dyDescent="0.25">
      <c r="C10" s="64"/>
      <c r="D10" s="65"/>
      <c r="E10" s="65"/>
      <c r="F10" s="65"/>
      <c r="G10" s="65"/>
      <c r="H10" s="65"/>
      <c r="I10" s="65"/>
      <c r="J10" s="65"/>
      <c r="K10" s="65"/>
      <c r="L10" s="65"/>
      <c r="M10" s="65"/>
      <c r="N10" s="65"/>
      <c r="O10" s="65"/>
      <c r="P10" s="65"/>
      <c r="Q10" s="65"/>
      <c r="R10" s="65"/>
      <c r="S10" s="65"/>
      <c r="T10" s="65"/>
      <c r="U10" s="66"/>
      <c r="V10" s="60"/>
      <c r="W10" s="60"/>
      <c r="X10" s="60"/>
      <c r="Y10" s="60"/>
      <c r="Z10" s="60"/>
      <c r="AA10" s="60"/>
      <c r="AB10" s="60"/>
      <c r="AC10" s="60"/>
      <c r="AD10" s="60"/>
      <c r="AE10" s="60"/>
    </row>
    <row r="11" spans="1:31" ht="15.75" customHeight="1" x14ac:dyDescent="0.25">
      <c r="C11" s="67"/>
      <c r="D11" s="68"/>
      <c r="E11" s="68"/>
      <c r="F11" s="68"/>
      <c r="G11" s="68"/>
      <c r="H11" s="68"/>
      <c r="I11" s="68"/>
      <c r="J11" s="68"/>
      <c r="K11" s="68"/>
      <c r="L11" s="68"/>
      <c r="M11" s="68"/>
      <c r="N11" s="68"/>
      <c r="O11" s="68"/>
      <c r="P11" s="68"/>
      <c r="Q11" s="68"/>
      <c r="R11" s="68"/>
      <c r="S11" s="68"/>
      <c r="T11" s="68"/>
      <c r="U11" s="69"/>
      <c r="V11" s="60"/>
      <c r="W11" s="60"/>
      <c r="X11" s="60"/>
      <c r="Y11" s="60"/>
      <c r="Z11" s="60"/>
      <c r="AA11" s="60"/>
      <c r="AB11" s="60"/>
      <c r="AC11" s="60"/>
      <c r="AD11" s="60"/>
      <c r="AE11" s="60"/>
    </row>
    <row r="12" spans="1:31" s="5" customFormat="1" ht="107.25" customHeight="1" x14ac:dyDescent="0.25">
      <c r="A12" s="2" t="s">
        <v>405</v>
      </c>
      <c r="B12" s="2" t="s">
        <v>404</v>
      </c>
      <c r="C12" s="26" t="s">
        <v>401</v>
      </c>
      <c r="D12" s="26" t="s">
        <v>435</v>
      </c>
      <c r="E12" s="26" t="s">
        <v>399</v>
      </c>
      <c r="F12" s="26" t="s">
        <v>402</v>
      </c>
      <c r="G12" s="26" t="s">
        <v>450</v>
      </c>
      <c r="H12" s="26" t="s">
        <v>451</v>
      </c>
      <c r="I12" s="26" t="s">
        <v>317</v>
      </c>
      <c r="J12" s="26" t="s">
        <v>318</v>
      </c>
      <c r="K12" s="26" t="s">
        <v>320</v>
      </c>
      <c r="L12" s="26" t="s">
        <v>321</v>
      </c>
      <c r="M12" s="26" t="s">
        <v>322</v>
      </c>
      <c r="N12" s="26" t="s">
        <v>38</v>
      </c>
      <c r="O12" s="26" t="s">
        <v>439</v>
      </c>
      <c r="P12" s="41" t="s">
        <v>906</v>
      </c>
      <c r="Q12" s="41" t="s">
        <v>903</v>
      </c>
      <c r="R12" s="41" t="s">
        <v>905</v>
      </c>
      <c r="S12" s="27" t="s">
        <v>35</v>
      </c>
      <c r="T12" s="15" t="s">
        <v>36</v>
      </c>
      <c r="U12" s="43" t="s">
        <v>985</v>
      </c>
      <c r="V12" s="28" t="s">
        <v>904</v>
      </c>
      <c r="W12" s="28" t="s">
        <v>902</v>
      </c>
      <c r="X12" s="28" t="s">
        <v>452</v>
      </c>
      <c r="Y12" s="28" t="s">
        <v>459</v>
      </c>
      <c r="Z12" s="28" t="s">
        <v>901</v>
      </c>
      <c r="AA12" s="28" t="s">
        <v>900</v>
      </c>
      <c r="AB12" s="29" t="s">
        <v>438</v>
      </c>
      <c r="AC12" s="29" t="s">
        <v>432</v>
      </c>
      <c r="AD12" s="29" t="s">
        <v>433</v>
      </c>
      <c r="AE12" s="29" t="s">
        <v>434</v>
      </c>
    </row>
    <row r="13" spans="1:31" ht="409.5" x14ac:dyDescent="0.25">
      <c r="A13">
        <v>1</v>
      </c>
      <c r="B13" s="46">
        <v>1</v>
      </c>
      <c r="C13" s="13" t="s">
        <v>41</v>
      </c>
      <c r="D13" s="14" t="s">
        <v>43</v>
      </c>
      <c r="E13" s="12" t="s">
        <v>29</v>
      </c>
      <c r="F13" s="14" t="s">
        <v>42</v>
      </c>
      <c r="G13" s="14" t="s">
        <v>408</v>
      </c>
      <c r="H13" s="14" t="s">
        <v>324</v>
      </c>
      <c r="I13" s="47">
        <v>42468</v>
      </c>
      <c r="J13" s="47" t="s">
        <v>38</v>
      </c>
      <c r="K13" s="48" t="s">
        <v>324</v>
      </c>
      <c r="L13" s="47" t="s">
        <v>324</v>
      </c>
      <c r="M13" s="48">
        <v>1</v>
      </c>
      <c r="N13" s="49" t="s">
        <v>17</v>
      </c>
      <c r="O13" s="13" t="s">
        <v>17</v>
      </c>
      <c r="P13" s="13" t="s">
        <v>17</v>
      </c>
      <c r="Q13" s="13" t="s">
        <v>14</v>
      </c>
      <c r="R13" s="13" t="s">
        <v>14</v>
      </c>
      <c r="S13" s="11" t="s">
        <v>44</v>
      </c>
      <c r="T13" s="52" t="s">
        <v>994</v>
      </c>
      <c r="U13" s="50"/>
      <c r="V13" s="57">
        <v>1</v>
      </c>
      <c r="W13" s="57">
        <v>1</v>
      </c>
      <c r="X13" s="58">
        <v>1</v>
      </c>
      <c r="Y13" s="57">
        <v>1</v>
      </c>
      <c r="Z13" s="57">
        <v>4</v>
      </c>
      <c r="AA13" s="57">
        <v>4</v>
      </c>
      <c r="AB13" s="53" t="s">
        <v>712</v>
      </c>
      <c r="AC13" s="53" t="s">
        <v>724</v>
      </c>
      <c r="AD13" s="53" t="s">
        <v>714</v>
      </c>
      <c r="AE13" s="53" t="s">
        <v>715</v>
      </c>
    </row>
    <row r="14" spans="1:31" ht="285" x14ac:dyDescent="0.25">
      <c r="A14">
        <v>2</v>
      </c>
      <c r="B14" s="46">
        <v>2</v>
      </c>
      <c r="C14" s="10" t="s">
        <v>45</v>
      </c>
      <c r="D14" s="11" t="s">
        <v>48</v>
      </c>
      <c r="E14" s="9" t="s">
        <v>47</v>
      </c>
      <c r="F14" s="11" t="s">
        <v>46</v>
      </c>
      <c r="G14" s="14" t="s">
        <v>408</v>
      </c>
      <c r="H14" s="14" t="s">
        <v>324</v>
      </c>
      <c r="I14" s="47">
        <v>42468</v>
      </c>
      <c r="J14" s="47" t="s">
        <v>38</v>
      </c>
      <c r="K14" s="48" t="s">
        <v>324</v>
      </c>
      <c r="L14" s="47" t="s">
        <v>324</v>
      </c>
      <c r="M14" s="48">
        <v>1</v>
      </c>
      <c r="N14" s="49" t="s">
        <v>17</v>
      </c>
      <c r="O14" s="10" t="s">
        <v>17</v>
      </c>
      <c r="P14" s="13" t="s">
        <v>17</v>
      </c>
      <c r="Q14" s="13" t="s">
        <v>14</v>
      </c>
      <c r="R14" s="13" t="s">
        <v>14</v>
      </c>
      <c r="S14" s="11" t="s">
        <v>49</v>
      </c>
      <c r="T14" s="52" t="s">
        <v>995</v>
      </c>
      <c r="U14" s="50"/>
      <c r="V14" s="57">
        <v>1</v>
      </c>
      <c r="W14" s="57">
        <v>1</v>
      </c>
      <c r="X14" s="58">
        <v>1</v>
      </c>
      <c r="Y14" s="57">
        <v>1</v>
      </c>
      <c r="Z14" s="57">
        <v>4</v>
      </c>
      <c r="AA14" s="57">
        <v>4</v>
      </c>
      <c r="AB14" s="53" t="s">
        <v>523</v>
      </c>
      <c r="AC14" s="53" t="s">
        <v>724</v>
      </c>
      <c r="AD14" s="53" t="s">
        <v>724</v>
      </c>
      <c r="AE14" s="53" t="s">
        <v>724</v>
      </c>
    </row>
    <row r="15" spans="1:31" ht="210" x14ac:dyDescent="0.25">
      <c r="A15">
        <v>3</v>
      </c>
      <c r="B15" s="46">
        <v>3</v>
      </c>
      <c r="C15" s="10" t="s">
        <v>50</v>
      </c>
      <c r="D15" s="11" t="s">
        <v>52</v>
      </c>
      <c r="E15" s="9" t="s">
        <v>47</v>
      </c>
      <c r="F15" s="11" t="s">
        <v>51</v>
      </c>
      <c r="G15" s="14" t="s">
        <v>408</v>
      </c>
      <c r="H15" s="14" t="s">
        <v>324</v>
      </c>
      <c r="I15" s="47">
        <v>42468</v>
      </c>
      <c r="J15" s="47">
        <v>42573</v>
      </c>
      <c r="K15" s="48" t="s">
        <v>324</v>
      </c>
      <c r="L15" s="47" t="s">
        <v>324</v>
      </c>
      <c r="M15" s="48">
        <v>1</v>
      </c>
      <c r="N15" s="49" t="s">
        <v>14</v>
      </c>
      <c r="O15" s="10" t="s">
        <v>14</v>
      </c>
      <c r="P15" s="13" t="s">
        <v>14</v>
      </c>
      <c r="Q15" s="13" t="s">
        <v>14</v>
      </c>
      <c r="R15" s="13" t="s">
        <v>17</v>
      </c>
      <c r="S15" s="11" t="s">
        <v>53</v>
      </c>
      <c r="T15" s="52" t="s">
        <v>324</v>
      </c>
      <c r="U15" s="50"/>
      <c r="V15" s="57">
        <v>1</v>
      </c>
      <c r="W15" s="57">
        <v>1</v>
      </c>
      <c r="X15" s="58">
        <v>1</v>
      </c>
      <c r="Y15" s="57">
        <v>1</v>
      </c>
      <c r="Z15" s="57">
        <v>4</v>
      </c>
      <c r="AA15" s="57">
        <v>1</v>
      </c>
      <c r="AB15" s="53" t="s">
        <v>525</v>
      </c>
      <c r="AC15" s="53" t="s">
        <v>526</v>
      </c>
      <c r="AD15" s="53" t="s">
        <v>724</v>
      </c>
      <c r="AE15" s="53" t="s">
        <v>724</v>
      </c>
    </row>
    <row r="16" spans="1:31" ht="409.5" x14ac:dyDescent="0.25">
      <c r="A16">
        <v>3</v>
      </c>
      <c r="B16" s="46">
        <v>4</v>
      </c>
      <c r="C16" s="10" t="s">
        <v>50</v>
      </c>
      <c r="D16" s="11" t="s">
        <v>52</v>
      </c>
      <c r="E16" s="9" t="s">
        <v>47</v>
      </c>
      <c r="F16" s="11" t="s">
        <v>54</v>
      </c>
      <c r="G16" s="14" t="s">
        <v>408</v>
      </c>
      <c r="H16" s="14" t="s">
        <v>324</v>
      </c>
      <c r="I16" s="47">
        <v>42576</v>
      </c>
      <c r="J16" s="47" t="s">
        <v>38</v>
      </c>
      <c r="K16" s="48" t="s">
        <v>324</v>
      </c>
      <c r="L16" s="47" t="s">
        <v>324</v>
      </c>
      <c r="M16" s="48">
        <v>1</v>
      </c>
      <c r="N16" s="49" t="s">
        <v>17</v>
      </c>
      <c r="O16" s="10" t="s">
        <v>17</v>
      </c>
      <c r="P16" s="13" t="s">
        <v>17</v>
      </c>
      <c r="Q16" s="13" t="s">
        <v>14</v>
      </c>
      <c r="R16" s="13" t="s">
        <v>14</v>
      </c>
      <c r="S16" s="11" t="s">
        <v>55</v>
      </c>
      <c r="T16" s="52" t="s">
        <v>996</v>
      </c>
      <c r="U16" s="50"/>
      <c r="V16" s="57">
        <v>1</v>
      </c>
      <c r="W16" s="57">
        <v>1</v>
      </c>
      <c r="X16" s="58">
        <v>1</v>
      </c>
      <c r="Y16" s="57">
        <v>1</v>
      </c>
      <c r="Z16" s="57">
        <v>4</v>
      </c>
      <c r="AA16" s="57">
        <v>4</v>
      </c>
      <c r="AB16" s="53" t="s">
        <v>529</v>
      </c>
      <c r="AC16" s="53" t="s">
        <v>724</v>
      </c>
      <c r="AD16" s="53" t="s">
        <v>724</v>
      </c>
      <c r="AE16" s="53" t="s">
        <v>724</v>
      </c>
    </row>
    <row r="17" spans="1:31" ht="150" x14ac:dyDescent="0.25">
      <c r="A17">
        <v>3</v>
      </c>
      <c r="B17" s="46">
        <v>5</v>
      </c>
      <c r="C17" s="10" t="s">
        <v>50</v>
      </c>
      <c r="D17" s="11" t="s">
        <v>52</v>
      </c>
      <c r="E17" s="9" t="s">
        <v>47</v>
      </c>
      <c r="F17" s="11" t="s">
        <v>56</v>
      </c>
      <c r="G17" s="14" t="s">
        <v>408</v>
      </c>
      <c r="H17" s="14" t="s">
        <v>324</v>
      </c>
      <c r="I17" s="47">
        <v>42644</v>
      </c>
      <c r="J17" s="47">
        <v>42735</v>
      </c>
      <c r="K17" s="48" t="s">
        <v>324</v>
      </c>
      <c r="L17" s="47" t="s">
        <v>324</v>
      </c>
      <c r="M17" s="48">
        <v>1</v>
      </c>
      <c r="N17" s="49" t="s">
        <v>14</v>
      </c>
      <c r="O17" s="10" t="s">
        <v>14</v>
      </c>
      <c r="P17" s="13" t="s">
        <v>14</v>
      </c>
      <c r="Q17" s="13" t="s">
        <v>14</v>
      </c>
      <c r="R17" s="13" t="s">
        <v>14</v>
      </c>
      <c r="S17" s="11" t="s">
        <v>57</v>
      </c>
      <c r="T17" s="52" t="s">
        <v>324</v>
      </c>
      <c r="U17" s="50"/>
      <c r="V17" s="57">
        <v>4</v>
      </c>
      <c r="W17" s="57">
        <v>4</v>
      </c>
      <c r="X17" s="58" t="s">
        <v>13</v>
      </c>
      <c r="Y17" s="57">
        <v>4</v>
      </c>
      <c r="Z17" s="57">
        <v>4</v>
      </c>
      <c r="AA17" s="57">
        <v>4</v>
      </c>
      <c r="AB17" s="53" t="s">
        <v>531</v>
      </c>
      <c r="AC17" s="53" t="s">
        <v>724</v>
      </c>
      <c r="AD17" s="53" t="s">
        <v>724</v>
      </c>
      <c r="AE17" s="53" t="s">
        <v>724</v>
      </c>
    </row>
    <row r="18" spans="1:31" ht="409.5" x14ac:dyDescent="0.25">
      <c r="A18">
        <v>4</v>
      </c>
      <c r="B18" s="46">
        <v>6</v>
      </c>
      <c r="C18" s="10" t="s">
        <v>58</v>
      </c>
      <c r="D18" s="11" t="s">
        <v>60</v>
      </c>
      <c r="E18" s="9" t="s">
        <v>29</v>
      </c>
      <c r="F18" s="11" t="s">
        <v>59</v>
      </c>
      <c r="G18" s="14" t="s">
        <v>408</v>
      </c>
      <c r="H18" s="14" t="s">
        <v>324</v>
      </c>
      <c r="I18" s="47">
        <v>42468</v>
      </c>
      <c r="J18" s="47">
        <v>42713</v>
      </c>
      <c r="K18" s="48">
        <v>180</v>
      </c>
      <c r="L18" s="47">
        <v>42713</v>
      </c>
      <c r="M18" s="48">
        <v>1</v>
      </c>
      <c r="N18" s="49" t="s">
        <v>14</v>
      </c>
      <c r="O18" s="10" t="s">
        <v>17</v>
      </c>
      <c r="P18" s="13" t="s">
        <v>17</v>
      </c>
      <c r="Q18" s="13" t="s">
        <v>14</v>
      </c>
      <c r="R18" s="13" t="s">
        <v>14</v>
      </c>
      <c r="S18" s="11" t="s">
        <v>869</v>
      </c>
      <c r="T18" s="52" t="s">
        <v>324</v>
      </c>
      <c r="U18" s="50"/>
      <c r="V18" s="57">
        <v>1</v>
      </c>
      <c r="W18" s="57">
        <v>1</v>
      </c>
      <c r="X18" s="58">
        <v>1</v>
      </c>
      <c r="Y18" s="57">
        <v>1</v>
      </c>
      <c r="Z18" s="57">
        <v>4</v>
      </c>
      <c r="AA18" s="57">
        <v>4</v>
      </c>
      <c r="AB18" s="53" t="s">
        <v>717</v>
      </c>
      <c r="AC18" s="53" t="s">
        <v>724</v>
      </c>
      <c r="AD18" s="53" t="s">
        <v>718</v>
      </c>
      <c r="AE18" s="53" t="s">
        <v>920</v>
      </c>
    </row>
    <row r="19" spans="1:31" ht="409.5" x14ac:dyDescent="0.25">
      <c r="A19">
        <v>4</v>
      </c>
      <c r="B19" s="46">
        <v>7</v>
      </c>
      <c r="C19" s="10" t="s">
        <v>58</v>
      </c>
      <c r="D19" s="11" t="s">
        <v>60</v>
      </c>
      <c r="E19" s="9" t="s">
        <v>29</v>
      </c>
      <c r="F19" s="11" t="s">
        <v>59</v>
      </c>
      <c r="G19" s="14" t="s">
        <v>408</v>
      </c>
      <c r="H19" s="14" t="s">
        <v>324</v>
      </c>
      <c r="I19" s="47">
        <v>42468</v>
      </c>
      <c r="J19" s="47">
        <v>42713</v>
      </c>
      <c r="K19" s="48">
        <v>180</v>
      </c>
      <c r="L19" s="47">
        <v>42713</v>
      </c>
      <c r="M19" s="48">
        <v>1</v>
      </c>
      <c r="N19" s="49" t="s">
        <v>14</v>
      </c>
      <c r="O19" s="10" t="s">
        <v>17</v>
      </c>
      <c r="P19" s="13" t="s">
        <v>17</v>
      </c>
      <c r="Q19" s="13" t="s">
        <v>14</v>
      </c>
      <c r="R19" s="13" t="s">
        <v>14</v>
      </c>
      <c r="S19" s="11" t="s">
        <v>870</v>
      </c>
      <c r="T19" s="52" t="s">
        <v>324</v>
      </c>
      <c r="U19" s="50"/>
      <c r="V19" s="57">
        <v>0.6</v>
      </c>
      <c r="W19" s="57">
        <v>0.6</v>
      </c>
      <c r="X19" s="58">
        <v>0.55000000000000004</v>
      </c>
      <c r="Y19" s="57">
        <v>0</v>
      </c>
      <c r="Z19" s="57">
        <v>4</v>
      </c>
      <c r="AA19" s="57">
        <v>4</v>
      </c>
      <c r="AB19" s="53" t="s">
        <v>720</v>
      </c>
      <c r="AC19" s="53" t="s">
        <v>724</v>
      </c>
      <c r="AD19" s="53" t="s">
        <v>724</v>
      </c>
      <c r="AE19" s="53" t="s">
        <v>921</v>
      </c>
    </row>
    <row r="20" spans="1:31" ht="409.5" x14ac:dyDescent="0.25">
      <c r="A20">
        <v>4</v>
      </c>
      <c r="B20" s="46">
        <v>8</v>
      </c>
      <c r="C20" s="10" t="s">
        <v>58</v>
      </c>
      <c r="D20" s="11" t="s">
        <v>60</v>
      </c>
      <c r="E20" s="9" t="s">
        <v>29</v>
      </c>
      <c r="F20" s="11" t="s">
        <v>59</v>
      </c>
      <c r="G20" s="14" t="s">
        <v>408</v>
      </c>
      <c r="H20" s="14" t="s">
        <v>324</v>
      </c>
      <c r="I20" s="47">
        <v>42468</v>
      </c>
      <c r="J20" s="47">
        <v>42713</v>
      </c>
      <c r="K20" s="48">
        <v>180</v>
      </c>
      <c r="L20" s="47">
        <v>42713</v>
      </c>
      <c r="M20" s="48">
        <v>1</v>
      </c>
      <c r="N20" s="49" t="s">
        <v>14</v>
      </c>
      <c r="O20" s="10" t="s">
        <v>17</v>
      </c>
      <c r="P20" s="13" t="s">
        <v>17</v>
      </c>
      <c r="Q20" s="13" t="s">
        <v>14</v>
      </c>
      <c r="R20" s="13" t="s">
        <v>14</v>
      </c>
      <c r="S20" s="11" t="s">
        <v>871</v>
      </c>
      <c r="T20" s="52" t="s">
        <v>324</v>
      </c>
      <c r="U20" s="50"/>
      <c r="V20" s="57">
        <v>0</v>
      </c>
      <c r="W20" s="57">
        <v>0</v>
      </c>
      <c r="X20" s="58">
        <v>0.1</v>
      </c>
      <c r="Y20" s="57">
        <v>0</v>
      </c>
      <c r="Z20" s="57">
        <v>4</v>
      </c>
      <c r="AA20" s="57">
        <v>4</v>
      </c>
      <c r="AB20" s="53" t="s">
        <v>723</v>
      </c>
      <c r="AC20" s="53" t="s">
        <v>724</v>
      </c>
      <c r="AD20" s="53" t="s">
        <v>724</v>
      </c>
      <c r="AE20" s="53" t="s">
        <v>922</v>
      </c>
    </row>
    <row r="21" spans="1:31" ht="210" x14ac:dyDescent="0.25">
      <c r="A21">
        <v>5</v>
      </c>
      <c r="B21" s="46">
        <v>9</v>
      </c>
      <c r="C21" s="10" t="s">
        <v>61</v>
      </c>
      <c r="D21" s="11" t="s">
        <v>62</v>
      </c>
      <c r="E21" s="9" t="s">
        <v>47</v>
      </c>
      <c r="F21" s="11" t="s">
        <v>833</v>
      </c>
      <c r="G21" s="14" t="s">
        <v>408</v>
      </c>
      <c r="H21" s="14" t="s">
        <v>324</v>
      </c>
      <c r="I21" s="47">
        <v>42468</v>
      </c>
      <c r="J21" s="47" t="s">
        <v>38</v>
      </c>
      <c r="K21" s="48" t="s">
        <v>324</v>
      </c>
      <c r="L21" s="47" t="s">
        <v>324</v>
      </c>
      <c r="M21" s="48">
        <v>1</v>
      </c>
      <c r="N21" s="49" t="s">
        <v>17</v>
      </c>
      <c r="O21" s="10" t="s">
        <v>17</v>
      </c>
      <c r="P21" s="13" t="s">
        <v>17</v>
      </c>
      <c r="Q21" s="13" t="s">
        <v>14</v>
      </c>
      <c r="R21" s="13" t="s">
        <v>14</v>
      </c>
      <c r="S21" s="11" t="s">
        <v>63</v>
      </c>
      <c r="T21" s="52" t="s">
        <v>997</v>
      </c>
      <c r="U21" s="50"/>
      <c r="V21" s="57">
        <v>1</v>
      </c>
      <c r="W21" s="57">
        <v>1</v>
      </c>
      <c r="X21" s="58">
        <v>1</v>
      </c>
      <c r="Y21" s="57">
        <v>1</v>
      </c>
      <c r="Z21" s="57">
        <v>4</v>
      </c>
      <c r="AA21" s="57">
        <v>4</v>
      </c>
      <c r="AB21" s="53" t="s">
        <v>532</v>
      </c>
      <c r="AC21" s="53" t="s">
        <v>724</v>
      </c>
      <c r="AD21" s="53" t="s">
        <v>724</v>
      </c>
      <c r="AE21" s="53" t="s">
        <v>724</v>
      </c>
    </row>
    <row r="22" spans="1:31" ht="409.5" x14ac:dyDescent="0.25">
      <c r="A22">
        <v>6</v>
      </c>
      <c r="B22" s="46">
        <v>10</v>
      </c>
      <c r="C22" s="10" t="s">
        <v>64</v>
      </c>
      <c r="D22" s="11" t="s">
        <v>66</v>
      </c>
      <c r="E22" s="9" t="s">
        <v>29</v>
      </c>
      <c r="F22" s="11" t="s">
        <v>65</v>
      </c>
      <c r="G22" s="14" t="s">
        <v>408</v>
      </c>
      <c r="H22" s="14" t="s">
        <v>324</v>
      </c>
      <c r="I22" s="47">
        <v>42468</v>
      </c>
      <c r="J22" s="47">
        <v>42683</v>
      </c>
      <c r="K22" s="48">
        <v>180</v>
      </c>
      <c r="L22" s="47">
        <v>42713</v>
      </c>
      <c r="M22" s="48">
        <v>1</v>
      </c>
      <c r="N22" s="49" t="s">
        <v>14</v>
      </c>
      <c r="O22" s="10" t="s">
        <v>17</v>
      </c>
      <c r="P22" s="13" t="s">
        <v>17</v>
      </c>
      <c r="Q22" s="13" t="s">
        <v>14</v>
      </c>
      <c r="R22" s="13" t="s">
        <v>14</v>
      </c>
      <c r="S22" s="11" t="s">
        <v>67</v>
      </c>
      <c r="T22" s="52" t="s">
        <v>324</v>
      </c>
      <c r="U22" s="50"/>
      <c r="V22" s="57">
        <v>0.6</v>
      </c>
      <c r="W22" s="57">
        <v>0.6</v>
      </c>
      <c r="X22" s="58">
        <v>0.5</v>
      </c>
      <c r="Y22" s="57">
        <v>0</v>
      </c>
      <c r="Z22" s="57">
        <v>4</v>
      </c>
      <c r="AA22" s="57">
        <v>4</v>
      </c>
      <c r="AB22" s="53" t="s">
        <v>923</v>
      </c>
      <c r="AC22" s="53" t="s">
        <v>724</v>
      </c>
      <c r="AD22" s="53" t="s">
        <v>724</v>
      </c>
      <c r="AE22" s="53" t="s">
        <v>924</v>
      </c>
    </row>
    <row r="23" spans="1:31" ht="135" x14ac:dyDescent="0.25">
      <c r="A23">
        <v>6</v>
      </c>
      <c r="B23" s="46">
        <v>11</v>
      </c>
      <c r="C23" s="10" t="s">
        <v>64</v>
      </c>
      <c r="D23" s="11" t="s">
        <v>66</v>
      </c>
      <c r="E23" s="9" t="s">
        <v>29</v>
      </c>
      <c r="F23" s="11" t="s">
        <v>68</v>
      </c>
      <c r="G23" s="14" t="s">
        <v>408</v>
      </c>
      <c r="H23" s="14" t="s">
        <v>324</v>
      </c>
      <c r="I23" s="47">
        <v>42684</v>
      </c>
      <c r="J23" s="47">
        <v>42713</v>
      </c>
      <c r="K23" s="48">
        <v>180</v>
      </c>
      <c r="L23" s="47">
        <v>42713</v>
      </c>
      <c r="M23" s="48">
        <v>1</v>
      </c>
      <c r="N23" s="49" t="s">
        <v>14</v>
      </c>
      <c r="O23" s="10" t="s">
        <v>14</v>
      </c>
      <c r="P23" s="13" t="s">
        <v>14</v>
      </c>
      <c r="Q23" s="13" t="s">
        <v>14</v>
      </c>
      <c r="R23" s="13" t="s">
        <v>14</v>
      </c>
      <c r="S23" s="11" t="s">
        <v>69</v>
      </c>
      <c r="T23" s="52" t="s">
        <v>324</v>
      </c>
      <c r="U23" s="50"/>
      <c r="V23" s="57">
        <v>4</v>
      </c>
      <c r="W23" s="57">
        <v>4</v>
      </c>
      <c r="X23" s="58" t="s">
        <v>13</v>
      </c>
      <c r="Y23" s="57">
        <v>4</v>
      </c>
      <c r="Z23" s="57">
        <v>4</v>
      </c>
      <c r="AA23" s="57">
        <v>4</v>
      </c>
      <c r="AB23" s="53" t="s">
        <v>728</v>
      </c>
      <c r="AC23" s="53" t="s">
        <v>724</v>
      </c>
      <c r="AD23" s="53" t="s">
        <v>724</v>
      </c>
      <c r="AE23" s="53" t="s">
        <v>724</v>
      </c>
    </row>
    <row r="24" spans="1:31" ht="409.5" x14ac:dyDescent="0.25">
      <c r="A24">
        <v>7</v>
      </c>
      <c r="B24" s="46">
        <v>12</v>
      </c>
      <c r="C24" s="10" t="s">
        <v>70</v>
      </c>
      <c r="D24" s="11" t="s">
        <v>72</v>
      </c>
      <c r="E24" s="9" t="s">
        <v>29</v>
      </c>
      <c r="F24" s="11" t="s">
        <v>71</v>
      </c>
      <c r="G24" s="14" t="s">
        <v>408</v>
      </c>
      <c r="H24" s="14" t="s">
        <v>324</v>
      </c>
      <c r="I24" s="47">
        <v>42494</v>
      </c>
      <c r="J24" s="47">
        <v>42713</v>
      </c>
      <c r="K24" s="48">
        <v>180</v>
      </c>
      <c r="L24" s="47">
        <v>42713</v>
      </c>
      <c r="M24" s="48">
        <v>1</v>
      </c>
      <c r="N24" s="49" t="s">
        <v>14</v>
      </c>
      <c r="O24" s="10" t="s">
        <v>17</v>
      </c>
      <c r="P24" s="13" t="s">
        <v>17</v>
      </c>
      <c r="Q24" s="13" t="s">
        <v>14</v>
      </c>
      <c r="R24" s="13" t="s">
        <v>14</v>
      </c>
      <c r="S24" s="11" t="s">
        <v>73</v>
      </c>
      <c r="T24" s="52" t="s">
        <v>324</v>
      </c>
      <c r="U24" s="50"/>
      <c r="V24" s="57">
        <v>0</v>
      </c>
      <c r="W24" s="57">
        <v>0</v>
      </c>
      <c r="X24" s="58">
        <v>0.2</v>
      </c>
      <c r="Y24" s="57">
        <v>0</v>
      </c>
      <c r="Z24" s="57">
        <v>4</v>
      </c>
      <c r="AA24" s="57">
        <v>4</v>
      </c>
      <c r="AB24" s="53" t="s">
        <v>729</v>
      </c>
      <c r="AC24" s="53" t="s">
        <v>730</v>
      </c>
      <c r="AD24" s="53" t="s">
        <v>724</v>
      </c>
      <c r="AE24" s="53" t="s">
        <v>925</v>
      </c>
    </row>
    <row r="25" spans="1:31" ht="409.5" x14ac:dyDescent="0.25">
      <c r="A25">
        <v>8</v>
      </c>
      <c r="B25" s="46">
        <v>13</v>
      </c>
      <c r="C25" s="10" t="s">
        <v>74</v>
      </c>
      <c r="D25" s="11" t="s">
        <v>76</v>
      </c>
      <c r="E25" s="9" t="s">
        <v>29</v>
      </c>
      <c r="F25" s="11" t="s">
        <v>75</v>
      </c>
      <c r="G25" s="14" t="s">
        <v>408</v>
      </c>
      <c r="H25" s="14" t="s">
        <v>324</v>
      </c>
      <c r="I25" s="47">
        <v>42468</v>
      </c>
      <c r="J25" s="47">
        <v>42735</v>
      </c>
      <c r="K25" s="48" t="s">
        <v>324</v>
      </c>
      <c r="L25" s="47" t="s">
        <v>324</v>
      </c>
      <c r="M25" s="48">
        <v>1</v>
      </c>
      <c r="N25" s="49" t="s">
        <v>14</v>
      </c>
      <c r="O25" s="10" t="s">
        <v>17</v>
      </c>
      <c r="P25" s="13" t="s">
        <v>17</v>
      </c>
      <c r="Q25" s="13" t="s">
        <v>14</v>
      </c>
      <c r="R25" s="13" t="s">
        <v>14</v>
      </c>
      <c r="S25" s="11" t="s">
        <v>77</v>
      </c>
      <c r="T25" s="52" t="s">
        <v>324</v>
      </c>
      <c r="U25" s="50"/>
      <c r="V25" s="57">
        <v>4</v>
      </c>
      <c r="W25" s="57">
        <v>1</v>
      </c>
      <c r="X25" s="58">
        <v>0.8</v>
      </c>
      <c r="Y25" s="57">
        <v>0.6</v>
      </c>
      <c r="Z25" s="57">
        <v>4</v>
      </c>
      <c r="AA25" s="57">
        <v>4</v>
      </c>
      <c r="AB25" s="53" t="s">
        <v>733</v>
      </c>
      <c r="AC25" s="53" t="s">
        <v>724</v>
      </c>
      <c r="AD25" s="53" t="s">
        <v>724</v>
      </c>
      <c r="AE25" s="53" t="s">
        <v>926</v>
      </c>
    </row>
    <row r="26" spans="1:31" ht="105" x14ac:dyDescent="0.25">
      <c r="A26">
        <v>8</v>
      </c>
      <c r="B26" s="46">
        <v>14</v>
      </c>
      <c r="C26" s="10" t="s">
        <v>74</v>
      </c>
      <c r="D26" s="11" t="s">
        <v>76</v>
      </c>
      <c r="E26" s="9" t="s">
        <v>29</v>
      </c>
      <c r="F26" s="11" t="s">
        <v>78</v>
      </c>
      <c r="G26" s="14" t="s">
        <v>408</v>
      </c>
      <c r="H26" s="14" t="s">
        <v>324</v>
      </c>
      <c r="I26" s="47">
        <v>42736</v>
      </c>
      <c r="J26" s="47">
        <v>43100</v>
      </c>
      <c r="K26" s="48" t="s">
        <v>324</v>
      </c>
      <c r="L26" s="47" t="s">
        <v>324</v>
      </c>
      <c r="M26" s="48">
        <v>1</v>
      </c>
      <c r="N26" s="49" t="s">
        <v>14</v>
      </c>
      <c r="O26" s="10" t="s">
        <v>14</v>
      </c>
      <c r="P26" s="13" t="s">
        <v>14</v>
      </c>
      <c r="Q26" s="13" t="s">
        <v>14</v>
      </c>
      <c r="R26" s="13" t="s">
        <v>14</v>
      </c>
      <c r="S26" s="11" t="s">
        <v>79</v>
      </c>
      <c r="T26" s="52" t="s">
        <v>324</v>
      </c>
      <c r="U26" s="50"/>
      <c r="V26" s="57">
        <v>4</v>
      </c>
      <c r="W26" s="57">
        <v>4</v>
      </c>
      <c r="X26" s="58" t="s">
        <v>13</v>
      </c>
      <c r="Y26" s="57">
        <v>4</v>
      </c>
      <c r="Z26" s="57">
        <v>4</v>
      </c>
      <c r="AA26" s="57">
        <v>4</v>
      </c>
      <c r="AB26" s="53" t="s">
        <v>736</v>
      </c>
      <c r="AC26" s="53" t="s">
        <v>724</v>
      </c>
      <c r="AD26" s="53" t="s">
        <v>724</v>
      </c>
      <c r="AE26" s="53" t="s">
        <v>724</v>
      </c>
    </row>
    <row r="27" spans="1:31" ht="409.5" x14ac:dyDescent="0.25">
      <c r="A27">
        <v>9</v>
      </c>
      <c r="B27" s="46">
        <v>15</v>
      </c>
      <c r="C27" s="10" t="s">
        <v>80</v>
      </c>
      <c r="D27" s="11" t="s">
        <v>81</v>
      </c>
      <c r="E27" s="9" t="s">
        <v>29</v>
      </c>
      <c r="F27" s="11" t="s">
        <v>834</v>
      </c>
      <c r="G27" s="14" t="s">
        <v>408</v>
      </c>
      <c r="H27" s="14" t="s">
        <v>324</v>
      </c>
      <c r="I27" s="47">
        <v>42468</v>
      </c>
      <c r="J27" s="47">
        <v>42713</v>
      </c>
      <c r="K27" s="48">
        <v>180</v>
      </c>
      <c r="L27" s="47">
        <v>42713</v>
      </c>
      <c r="M27" s="48">
        <v>1</v>
      </c>
      <c r="N27" s="49" t="s">
        <v>14</v>
      </c>
      <c r="O27" s="10" t="s">
        <v>17</v>
      </c>
      <c r="P27" s="13" t="s">
        <v>17</v>
      </c>
      <c r="Q27" s="13" t="s">
        <v>14</v>
      </c>
      <c r="R27" s="13" t="s">
        <v>14</v>
      </c>
      <c r="S27" s="11" t="s">
        <v>872</v>
      </c>
      <c r="T27" s="52" t="s">
        <v>324</v>
      </c>
      <c r="U27" s="50"/>
      <c r="V27" s="57">
        <v>0</v>
      </c>
      <c r="W27" s="57">
        <v>0</v>
      </c>
      <c r="X27" s="58">
        <v>0.2</v>
      </c>
      <c r="Y27" s="57">
        <v>0</v>
      </c>
      <c r="Z27" s="57">
        <v>4</v>
      </c>
      <c r="AA27" s="57">
        <v>4</v>
      </c>
      <c r="AB27" s="53" t="s">
        <v>737</v>
      </c>
      <c r="AC27" s="53" t="s">
        <v>724</v>
      </c>
      <c r="AD27" s="53" t="s">
        <v>738</v>
      </c>
      <c r="AE27" s="53" t="s">
        <v>739</v>
      </c>
    </row>
    <row r="28" spans="1:31" ht="375" x14ac:dyDescent="0.25">
      <c r="A28">
        <v>9</v>
      </c>
      <c r="B28" s="46">
        <v>16</v>
      </c>
      <c r="C28" s="10" t="s">
        <v>80</v>
      </c>
      <c r="D28" s="11" t="s">
        <v>81</v>
      </c>
      <c r="E28" s="9" t="s">
        <v>29</v>
      </c>
      <c r="F28" s="11" t="s">
        <v>835</v>
      </c>
      <c r="G28" s="14" t="s">
        <v>408</v>
      </c>
      <c r="H28" s="14" t="s">
        <v>324</v>
      </c>
      <c r="I28" s="47">
        <v>42468</v>
      </c>
      <c r="J28" s="47">
        <v>42713</v>
      </c>
      <c r="K28" s="48">
        <v>180</v>
      </c>
      <c r="L28" s="47">
        <v>42713</v>
      </c>
      <c r="M28" s="48">
        <v>1</v>
      </c>
      <c r="N28" s="49" t="s">
        <v>14</v>
      </c>
      <c r="O28" s="10" t="s">
        <v>17</v>
      </c>
      <c r="P28" s="13" t="s">
        <v>17</v>
      </c>
      <c r="Q28" s="13" t="s">
        <v>14</v>
      </c>
      <c r="R28" s="13" t="s">
        <v>14</v>
      </c>
      <c r="S28" s="11" t="s">
        <v>873</v>
      </c>
      <c r="T28" s="52" t="s">
        <v>324</v>
      </c>
      <c r="U28" s="50"/>
      <c r="V28" s="57">
        <v>0</v>
      </c>
      <c r="W28" s="57">
        <v>0</v>
      </c>
      <c r="X28" s="58">
        <v>0.2</v>
      </c>
      <c r="Y28" s="57">
        <v>0</v>
      </c>
      <c r="Z28" s="57">
        <v>4</v>
      </c>
      <c r="AA28" s="57">
        <v>4</v>
      </c>
      <c r="AB28" s="53" t="s">
        <v>741</v>
      </c>
      <c r="AC28" s="53" t="s">
        <v>724</v>
      </c>
      <c r="AD28" s="53" t="s">
        <v>738</v>
      </c>
      <c r="AE28" s="53" t="s">
        <v>742</v>
      </c>
    </row>
    <row r="29" spans="1:31" ht="120" x14ac:dyDescent="0.25">
      <c r="A29">
        <v>10</v>
      </c>
      <c r="B29" s="46">
        <v>17</v>
      </c>
      <c r="C29" s="10" t="s">
        <v>82</v>
      </c>
      <c r="D29" s="11" t="s">
        <v>84</v>
      </c>
      <c r="E29" s="9" t="s">
        <v>19</v>
      </c>
      <c r="F29" s="11" t="s">
        <v>83</v>
      </c>
      <c r="G29" s="14" t="s">
        <v>408</v>
      </c>
      <c r="H29" s="14" t="s">
        <v>409</v>
      </c>
      <c r="I29" s="47">
        <v>42468</v>
      </c>
      <c r="J29" s="47">
        <v>42735</v>
      </c>
      <c r="K29" s="48">
        <v>730</v>
      </c>
      <c r="L29" s="47">
        <v>43260</v>
      </c>
      <c r="M29" s="48">
        <v>7</v>
      </c>
      <c r="N29" s="49" t="s">
        <v>14</v>
      </c>
      <c r="O29" s="10" t="s">
        <v>17</v>
      </c>
      <c r="P29" s="13" t="s">
        <v>17</v>
      </c>
      <c r="Q29" s="13" t="s">
        <v>14</v>
      </c>
      <c r="R29" s="13" t="s">
        <v>14</v>
      </c>
      <c r="S29" s="11" t="s">
        <v>874</v>
      </c>
      <c r="T29" s="52" t="s">
        <v>324</v>
      </c>
      <c r="U29" s="50"/>
      <c r="V29" s="57">
        <v>1</v>
      </c>
      <c r="W29" s="57">
        <v>1</v>
      </c>
      <c r="X29" s="58">
        <v>1</v>
      </c>
      <c r="Y29" s="57">
        <v>1</v>
      </c>
      <c r="Z29" s="57">
        <v>4</v>
      </c>
      <c r="AA29" s="57">
        <v>4</v>
      </c>
      <c r="AB29" s="53" t="s">
        <v>927</v>
      </c>
      <c r="AC29" s="53" t="s">
        <v>724</v>
      </c>
      <c r="AD29" s="53" t="s">
        <v>724</v>
      </c>
      <c r="AE29" s="53" t="s">
        <v>724</v>
      </c>
    </row>
    <row r="30" spans="1:31" ht="105" x14ac:dyDescent="0.25">
      <c r="A30">
        <v>10</v>
      </c>
      <c r="B30" s="46">
        <v>18</v>
      </c>
      <c r="C30" s="10" t="s">
        <v>82</v>
      </c>
      <c r="D30" s="11" t="s">
        <v>84</v>
      </c>
      <c r="E30" s="9" t="s">
        <v>15</v>
      </c>
      <c r="F30" s="11" t="s">
        <v>97</v>
      </c>
      <c r="G30" s="14" t="s">
        <v>408</v>
      </c>
      <c r="H30" s="14" t="s">
        <v>409</v>
      </c>
      <c r="I30" s="47">
        <v>42491</v>
      </c>
      <c r="J30" s="47">
        <v>42613</v>
      </c>
      <c r="K30" s="48">
        <v>730</v>
      </c>
      <c r="L30" s="47">
        <v>43260</v>
      </c>
      <c r="M30" s="48">
        <v>7</v>
      </c>
      <c r="N30" s="49" t="s">
        <v>14</v>
      </c>
      <c r="O30" s="10" t="s">
        <v>14</v>
      </c>
      <c r="P30" s="13" t="s">
        <v>17</v>
      </c>
      <c r="Q30" s="13" t="s">
        <v>14</v>
      </c>
      <c r="R30" s="13" t="s">
        <v>17</v>
      </c>
      <c r="S30" s="11" t="s">
        <v>98</v>
      </c>
      <c r="T30" s="52" t="s">
        <v>324</v>
      </c>
      <c r="U30" s="50"/>
      <c r="V30" s="57">
        <v>1</v>
      </c>
      <c r="W30" s="57">
        <v>1</v>
      </c>
      <c r="X30" s="58">
        <v>1</v>
      </c>
      <c r="Y30" s="57">
        <v>1</v>
      </c>
      <c r="Z30" s="57">
        <v>4</v>
      </c>
      <c r="AA30" s="57">
        <v>1</v>
      </c>
      <c r="AB30" s="53" t="s">
        <v>593</v>
      </c>
      <c r="AC30" s="53" t="s">
        <v>724</v>
      </c>
      <c r="AD30" s="53" t="s">
        <v>724</v>
      </c>
      <c r="AE30" s="53" t="s">
        <v>595</v>
      </c>
    </row>
    <row r="31" spans="1:31" ht="105" x14ac:dyDescent="0.25">
      <c r="A31">
        <v>10</v>
      </c>
      <c r="B31" s="46">
        <v>19</v>
      </c>
      <c r="C31" s="10" t="s">
        <v>82</v>
      </c>
      <c r="D31" s="11" t="s">
        <v>84</v>
      </c>
      <c r="E31" s="9" t="s">
        <v>16</v>
      </c>
      <c r="F31" s="11" t="s">
        <v>87</v>
      </c>
      <c r="G31" s="14" t="s">
        <v>408</v>
      </c>
      <c r="H31" s="14" t="s">
        <v>409</v>
      </c>
      <c r="I31" s="47">
        <v>42522</v>
      </c>
      <c r="J31" s="47">
        <v>43100</v>
      </c>
      <c r="K31" s="48">
        <v>730</v>
      </c>
      <c r="L31" s="47">
        <v>43260</v>
      </c>
      <c r="M31" s="48">
        <v>7</v>
      </c>
      <c r="N31" s="49" t="s">
        <v>14</v>
      </c>
      <c r="O31" s="10" t="s">
        <v>17</v>
      </c>
      <c r="P31" s="13" t="s">
        <v>17</v>
      </c>
      <c r="Q31" s="13" t="s">
        <v>14</v>
      </c>
      <c r="R31" s="13" t="s">
        <v>14</v>
      </c>
      <c r="S31" s="11" t="s">
        <v>88</v>
      </c>
      <c r="T31" s="52" t="s">
        <v>324</v>
      </c>
      <c r="U31" s="50"/>
      <c r="V31" s="57">
        <v>1</v>
      </c>
      <c r="W31" s="57">
        <v>1</v>
      </c>
      <c r="X31" s="58">
        <v>0.6</v>
      </c>
      <c r="Y31" s="57">
        <v>0.6</v>
      </c>
      <c r="Z31" s="57">
        <v>4</v>
      </c>
      <c r="AA31" s="57">
        <v>4</v>
      </c>
      <c r="AB31" s="53" t="s">
        <v>600</v>
      </c>
      <c r="AC31" s="53" t="s">
        <v>601</v>
      </c>
      <c r="AD31" s="53" t="s">
        <v>602</v>
      </c>
      <c r="AE31" s="53" t="s">
        <v>324</v>
      </c>
    </row>
    <row r="32" spans="1:31" ht="105" x14ac:dyDescent="0.25">
      <c r="A32">
        <v>10</v>
      </c>
      <c r="B32" s="46">
        <v>28</v>
      </c>
      <c r="C32" s="10" t="s">
        <v>82</v>
      </c>
      <c r="D32" s="11" t="s">
        <v>84</v>
      </c>
      <c r="E32" s="9" t="s">
        <v>27</v>
      </c>
      <c r="F32" s="11" t="s">
        <v>103</v>
      </c>
      <c r="G32" s="14" t="s">
        <v>408</v>
      </c>
      <c r="H32" s="14" t="s">
        <v>409</v>
      </c>
      <c r="I32" s="47">
        <v>42552</v>
      </c>
      <c r="J32" s="47" t="s">
        <v>38</v>
      </c>
      <c r="K32" s="48">
        <v>730</v>
      </c>
      <c r="L32" s="47">
        <v>43260</v>
      </c>
      <c r="M32" s="48">
        <v>7</v>
      </c>
      <c r="N32" s="49" t="s">
        <v>17</v>
      </c>
      <c r="O32" s="10" t="s">
        <v>17</v>
      </c>
      <c r="P32" s="13" t="s">
        <v>17</v>
      </c>
      <c r="Q32" s="13" t="s">
        <v>14</v>
      </c>
      <c r="R32" s="13" t="s">
        <v>14</v>
      </c>
      <c r="S32" s="11" t="s">
        <v>104</v>
      </c>
      <c r="T32" s="52" t="s">
        <v>998</v>
      </c>
      <c r="U32" s="50"/>
      <c r="V32" s="57">
        <v>1</v>
      </c>
      <c r="W32" s="57">
        <v>1</v>
      </c>
      <c r="X32" s="58">
        <v>1</v>
      </c>
      <c r="Y32" s="57">
        <v>1</v>
      </c>
      <c r="Z32" s="57">
        <v>4</v>
      </c>
      <c r="AA32" s="57">
        <v>4</v>
      </c>
      <c r="AB32" s="53" t="s">
        <v>520</v>
      </c>
      <c r="AC32" s="53" t="s">
        <v>26</v>
      </c>
      <c r="AD32" s="53" t="s">
        <v>724</v>
      </c>
      <c r="AE32" s="53" t="s">
        <v>521</v>
      </c>
    </row>
    <row r="33" spans="1:31" ht="409.5" x14ac:dyDescent="0.25">
      <c r="A33">
        <v>10</v>
      </c>
      <c r="B33" s="46">
        <v>29</v>
      </c>
      <c r="C33" s="10" t="s">
        <v>82</v>
      </c>
      <c r="D33" s="11" t="s">
        <v>84</v>
      </c>
      <c r="E33" s="9" t="s">
        <v>21</v>
      </c>
      <c r="F33" s="11" t="s">
        <v>105</v>
      </c>
      <c r="G33" s="14" t="s">
        <v>408</v>
      </c>
      <c r="H33" s="14" t="s">
        <v>409</v>
      </c>
      <c r="I33" s="47">
        <v>42552</v>
      </c>
      <c r="J33" s="47" t="s">
        <v>38</v>
      </c>
      <c r="K33" s="48">
        <v>730</v>
      </c>
      <c r="L33" s="47">
        <v>43260</v>
      </c>
      <c r="M33" s="48">
        <v>7</v>
      </c>
      <c r="N33" s="49" t="s">
        <v>17</v>
      </c>
      <c r="O33" s="10" t="s">
        <v>17</v>
      </c>
      <c r="P33" s="13" t="s">
        <v>17</v>
      </c>
      <c r="Q33" s="13" t="s">
        <v>14</v>
      </c>
      <c r="R33" s="13" t="s">
        <v>14</v>
      </c>
      <c r="S33" s="11" t="s">
        <v>104</v>
      </c>
      <c r="T33" s="52" t="s">
        <v>998</v>
      </c>
      <c r="U33" s="50"/>
      <c r="V33" s="57">
        <v>4</v>
      </c>
      <c r="W33" s="57">
        <v>4</v>
      </c>
      <c r="X33" s="58" t="s">
        <v>13</v>
      </c>
      <c r="Y33" s="57">
        <v>4</v>
      </c>
      <c r="Z33" s="57">
        <v>4</v>
      </c>
      <c r="AA33" s="57">
        <v>4</v>
      </c>
      <c r="AB33" s="53" t="s">
        <v>522</v>
      </c>
      <c r="AC33" s="53" t="s">
        <v>724</v>
      </c>
      <c r="AD33" s="53" t="s">
        <v>724</v>
      </c>
      <c r="AE33" s="53" t="s">
        <v>724</v>
      </c>
    </row>
    <row r="34" spans="1:31" ht="105" x14ac:dyDescent="0.25">
      <c r="A34">
        <v>10</v>
      </c>
      <c r="B34" s="46">
        <v>20</v>
      </c>
      <c r="C34" s="10" t="s">
        <v>82</v>
      </c>
      <c r="D34" s="11" t="s">
        <v>84</v>
      </c>
      <c r="E34" s="9" t="s">
        <v>15</v>
      </c>
      <c r="F34" s="11" t="s">
        <v>99</v>
      </c>
      <c r="G34" s="14" t="s">
        <v>408</v>
      </c>
      <c r="H34" s="14" t="s">
        <v>409</v>
      </c>
      <c r="I34" s="47">
        <v>42614</v>
      </c>
      <c r="J34" s="47">
        <v>42704</v>
      </c>
      <c r="K34" s="48">
        <v>730</v>
      </c>
      <c r="L34" s="47">
        <v>43260</v>
      </c>
      <c r="M34" s="48">
        <v>7</v>
      </c>
      <c r="N34" s="49" t="s">
        <v>14</v>
      </c>
      <c r="O34" s="10" t="s">
        <v>17</v>
      </c>
      <c r="P34" s="13" t="s">
        <v>17</v>
      </c>
      <c r="Q34" s="13" t="s">
        <v>14</v>
      </c>
      <c r="R34" s="13" t="s">
        <v>14</v>
      </c>
      <c r="S34" s="11" t="s">
        <v>100</v>
      </c>
      <c r="T34" s="52" t="s">
        <v>324</v>
      </c>
      <c r="U34" s="50"/>
      <c r="V34" s="57">
        <v>4</v>
      </c>
      <c r="W34" s="57">
        <v>4</v>
      </c>
      <c r="X34" s="58" t="s">
        <v>13</v>
      </c>
      <c r="Y34" s="57">
        <v>4</v>
      </c>
      <c r="Z34" s="57">
        <v>4</v>
      </c>
      <c r="AA34" s="57">
        <v>4</v>
      </c>
      <c r="AB34" s="53" t="s">
        <v>597</v>
      </c>
      <c r="AC34" s="53" t="s">
        <v>724</v>
      </c>
      <c r="AD34" s="53" t="s">
        <v>724</v>
      </c>
      <c r="AE34" s="53" t="s">
        <v>724</v>
      </c>
    </row>
    <row r="35" spans="1:31" ht="105" x14ac:dyDescent="0.25">
      <c r="A35">
        <v>10</v>
      </c>
      <c r="B35" s="46">
        <v>21</v>
      </c>
      <c r="C35" s="10" t="s">
        <v>82</v>
      </c>
      <c r="D35" s="11" t="s">
        <v>84</v>
      </c>
      <c r="E35" s="9" t="s">
        <v>15</v>
      </c>
      <c r="F35" s="11" t="s">
        <v>101</v>
      </c>
      <c r="G35" s="14" t="s">
        <v>408</v>
      </c>
      <c r="H35" s="14" t="s">
        <v>409</v>
      </c>
      <c r="I35" s="47">
        <v>42736</v>
      </c>
      <c r="J35" s="47">
        <v>43100</v>
      </c>
      <c r="K35" s="48">
        <v>730</v>
      </c>
      <c r="L35" s="47">
        <v>43260</v>
      </c>
      <c r="M35" s="48">
        <v>7</v>
      </c>
      <c r="N35" s="49" t="s">
        <v>14</v>
      </c>
      <c r="O35" s="10" t="s">
        <v>14</v>
      </c>
      <c r="P35" s="13" t="s">
        <v>14</v>
      </c>
      <c r="Q35" s="13" t="s">
        <v>14</v>
      </c>
      <c r="R35" s="13" t="s">
        <v>14</v>
      </c>
      <c r="S35" s="11" t="s">
        <v>102</v>
      </c>
      <c r="T35" s="52" t="s">
        <v>324</v>
      </c>
      <c r="U35" s="50"/>
      <c r="V35" s="57">
        <v>4</v>
      </c>
      <c r="W35" s="57">
        <v>4</v>
      </c>
      <c r="X35" s="58" t="s">
        <v>13</v>
      </c>
      <c r="Y35" s="57">
        <v>4</v>
      </c>
      <c r="Z35" s="57">
        <v>4</v>
      </c>
      <c r="AA35" s="57">
        <v>4</v>
      </c>
      <c r="AB35" s="53" t="s">
        <v>597</v>
      </c>
      <c r="AC35" s="53" t="s">
        <v>724</v>
      </c>
      <c r="AD35" s="53" t="s">
        <v>724</v>
      </c>
      <c r="AE35" s="53" t="s">
        <v>724</v>
      </c>
    </row>
    <row r="36" spans="1:31" ht="105" x14ac:dyDescent="0.25">
      <c r="A36">
        <v>10</v>
      </c>
      <c r="B36" s="46">
        <v>22</v>
      </c>
      <c r="C36" s="10" t="s">
        <v>82</v>
      </c>
      <c r="D36" s="11" t="s">
        <v>84</v>
      </c>
      <c r="E36" s="9" t="s">
        <v>19</v>
      </c>
      <c r="F36" s="11" t="s">
        <v>85</v>
      </c>
      <c r="G36" s="14" t="s">
        <v>408</v>
      </c>
      <c r="H36" s="14" t="s">
        <v>409</v>
      </c>
      <c r="I36" s="47">
        <v>42736</v>
      </c>
      <c r="J36" s="47">
        <v>43100</v>
      </c>
      <c r="K36" s="48">
        <v>730</v>
      </c>
      <c r="L36" s="47">
        <v>43260</v>
      </c>
      <c r="M36" s="48">
        <v>7</v>
      </c>
      <c r="N36" s="49" t="s">
        <v>14</v>
      </c>
      <c r="O36" s="10" t="s">
        <v>14</v>
      </c>
      <c r="P36" s="13" t="s">
        <v>14</v>
      </c>
      <c r="Q36" s="13" t="s">
        <v>14</v>
      </c>
      <c r="R36" s="13" t="s">
        <v>14</v>
      </c>
      <c r="S36" s="11" t="s">
        <v>875</v>
      </c>
      <c r="T36" s="52" t="s">
        <v>324</v>
      </c>
      <c r="U36" s="50"/>
      <c r="V36" s="57">
        <v>4</v>
      </c>
      <c r="W36" s="57">
        <v>4</v>
      </c>
      <c r="X36" s="58" t="s">
        <v>13</v>
      </c>
      <c r="Y36" s="57">
        <v>4</v>
      </c>
      <c r="Z36" s="57">
        <v>4</v>
      </c>
      <c r="AA36" s="57">
        <v>4</v>
      </c>
      <c r="AB36" s="53" t="s">
        <v>474</v>
      </c>
      <c r="AC36" s="53" t="s">
        <v>724</v>
      </c>
      <c r="AD36" s="53" t="s">
        <v>724</v>
      </c>
      <c r="AE36" s="53" t="s">
        <v>724</v>
      </c>
    </row>
    <row r="37" spans="1:31" ht="105" x14ac:dyDescent="0.25">
      <c r="A37">
        <v>10</v>
      </c>
      <c r="B37" s="46">
        <v>23</v>
      </c>
      <c r="C37" s="10" t="s">
        <v>82</v>
      </c>
      <c r="D37" s="11" t="s">
        <v>84</v>
      </c>
      <c r="E37" s="9" t="s">
        <v>29</v>
      </c>
      <c r="F37" s="11" t="s">
        <v>89</v>
      </c>
      <c r="G37" s="14" t="s">
        <v>408</v>
      </c>
      <c r="H37" s="14" t="s">
        <v>409</v>
      </c>
      <c r="I37" s="47">
        <v>42736</v>
      </c>
      <c r="J37" s="47">
        <v>43100</v>
      </c>
      <c r="K37" s="48">
        <v>730</v>
      </c>
      <c r="L37" s="47">
        <v>43260</v>
      </c>
      <c r="M37" s="48">
        <v>7</v>
      </c>
      <c r="N37" s="49" t="s">
        <v>14</v>
      </c>
      <c r="O37" s="10" t="s">
        <v>14</v>
      </c>
      <c r="P37" s="13" t="s">
        <v>14</v>
      </c>
      <c r="Q37" s="13" t="s">
        <v>14</v>
      </c>
      <c r="R37" s="13" t="s">
        <v>14</v>
      </c>
      <c r="S37" s="11" t="s">
        <v>90</v>
      </c>
      <c r="T37" s="52" t="s">
        <v>324</v>
      </c>
      <c r="U37" s="50"/>
      <c r="V37" s="57">
        <v>4</v>
      </c>
      <c r="W37" s="57">
        <v>4</v>
      </c>
      <c r="X37" s="58" t="s">
        <v>13</v>
      </c>
      <c r="Y37" s="57">
        <v>4</v>
      </c>
      <c r="Z37" s="57">
        <v>4</v>
      </c>
      <c r="AA37" s="57">
        <v>4</v>
      </c>
      <c r="AB37" s="53" t="s">
        <v>743</v>
      </c>
      <c r="AC37" s="53" t="s">
        <v>724</v>
      </c>
      <c r="AD37" s="53" t="s">
        <v>724</v>
      </c>
      <c r="AE37" s="53" t="s">
        <v>724</v>
      </c>
    </row>
    <row r="38" spans="1:31" ht="105" x14ac:dyDescent="0.25">
      <c r="A38">
        <v>10</v>
      </c>
      <c r="B38" s="46">
        <v>24</v>
      </c>
      <c r="C38" s="10" t="s">
        <v>82</v>
      </c>
      <c r="D38" s="11" t="s">
        <v>84</v>
      </c>
      <c r="E38" s="9" t="s">
        <v>29</v>
      </c>
      <c r="F38" s="11" t="s">
        <v>91</v>
      </c>
      <c r="G38" s="14" t="s">
        <v>408</v>
      </c>
      <c r="H38" s="14" t="s">
        <v>409</v>
      </c>
      <c r="I38" s="47">
        <v>42736</v>
      </c>
      <c r="J38" s="47">
        <v>43100</v>
      </c>
      <c r="K38" s="48">
        <v>730</v>
      </c>
      <c r="L38" s="47">
        <v>43260</v>
      </c>
      <c r="M38" s="48">
        <v>7</v>
      </c>
      <c r="N38" s="49" t="s">
        <v>14</v>
      </c>
      <c r="O38" s="10" t="s">
        <v>14</v>
      </c>
      <c r="P38" s="13" t="s">
        <v>14</v>
      </c>
      <c r="Q38" s="13" t="s">
        <v>14</v>
      </c>
      <c r="R38" s="13" t="s">
        <v>14</v>
      </c>
      <c r="S38" s="11" t="s">
        <v>92</v>
      </c>
      <c r="T38" s="52" t="s">
        <v>324</v>
      </c>
      <c r="U38" s="50"/>
      <c r="V38" s="57">
        <v>4</v>
      </c>
      <c r="W38" s="57">
        <v>4</v>
      </c>
      <c r="X38" s="58" t="s">
        <v>13</v>
      </c>
      <c r="Y38" s="57">
        <v>4</v>
      </c>
      <c r="Z38" s="57">
        <v>4</v>
      </c>
      <c r="AA38" s="57">
        <v>4</v>
      </c>
      <c r="AB38" s="53" t="s">
        <v>743</v>
      </c>
      <c r="AC38" s="53" t="s">
        <v>724</v>
      </c>
      <c r="AD38" s="53" t="s">
        <v>724</v>
      </c>
      <c r="AE38" s="53" t="s">
        <v>724</v>
      </c>
    </row>
    <row r="39" spans="1:31" ht="150" x14ac:dyDescent="0.25">
      <c r="A39">
        <v>10</v>
      </c>
      <c r="B39" s="46">
        <v>25</v>
      </c>
      <c r="C39" s="10" t="s">
        <v>82</v>
      </c>
      <c r="D39" s="11" t="s">
        <v>84</v>
      </c>
      <c r="E39" s="9" t="s">
        <v>30</v>
      </c>
      <c r="F39" s="11" t="s">
        <v>95</v>
      </c>
      <c r="G39" s="14" t="s">
        <v>408</v>
      </c>
      <c r="H39" s="14" t="s">
        <v>409</v>
      </c>
      <c r="I39" s="47">
        <v>42736</v>
      </c>
      <c r="J39" s="47">
        <v>43260</v>
      </c>
      <c r="K39" s="48">
        <v>730</v>
      </c>
      <c r="L39" s="47">
        <v>43260</v>
      </c>
      <c r="M39" s="48">
        <v>7</v>
      </c>
      <c r="N39" s="49" t="s">
        <v>14</v>
      </c>
      <c r="O39" s="10" t="s">
        <v>14</v>
      </c>
      <c r="P39" s="13" t="s">
        <v>14</v>
      </c>
      <c r="Q39" s="13" t="s">
        <v>14</v>
      </c>
      <c r="R39" s="13" t="s">
        <v>14</v>
      </c>
      <c r="S39" s="11" t="s">
        <v>96</v>
      </c>
      <c r="T39" s="52" t="s">
        <v>324</v>
      </c>
      <c r="U39" s="50"/>
      <c r="V39" s="57">
        <v>4</v>
      </c>
      <c r="W39" s="57">
        <v>4</v>
      </c>
      <c r="X39" s="58" t="s">
        <v>13</v>
      </c>
      <c r="Y39" s="57">
        <v>4</v>
      </c>
      <c r="Z39" s="57">
        <v>4</v>
      </c>
      <c r="AA39" s="57">
        <v>4</v>
      </c>
      <c r="AB39" s="53" t="s">
        <v>624</v>
      </c>
      <c r="AC39" s="53" t="s">
        <v>724</v>
      </c>
      <c r="AD39" s="53" t="s">
        <v>724</v>
      </c>
      <c r="AE39" s="53" t="s">
        <v>724</v>
      </c>
    </row>
    <row r="40" spans="1:31" ht="105" x14ac:dyDescent="0.25">
      <c r="A40">
        <v>10</v>
      </c>
      <c r="B40" s="46">
        <v>26</v>
      </c>
      <c r="C40" s="10" t="s">
        <v>82</v>
      </c>
      <c r="D40" s="11" t="s">
        <v>84</v>
      </c>
      <c r="E40" s="9" t="s">
        <v>19</v>
      </c>
      <c r="F40" s="11" t="s">
        <v>93</v>
      </c>
      <c r="G40" s="14" t="s">
        <v>408</v>
      </c>
      <c r="H40" s="14" t="s">
        <v>409</v>
      </c>
      <c r="I40" s="47">
        <v>42736</v>
      </c>
      <c r="J40" s="47">
        <v>43260</v>
      </c>
      <c r="K40" s="48">
        <v>730</v>
      </c>
      <c r="L40" s="47">
        <v>43260</v>
      </c>
      <c r="M40" s="48">
        <v>7</v>
      </c>
      <c r="N40" s="49" t="s">
        <v>14</v>
      </c>
      <c r="O40" s="10" t="s">
        <v>14</v>
      </c>
      <c r="P40" s="13" t="s">
        <v>14</v>
      </c>
      <c r="Q40" s="13" t="s">
        <v>14</v>
      </c>
      <c r="R40" s="13" t="s">
        <v>14</v>
      </c>
      <c r="S40" s="11" t="s">
        <v>94</v>
      </c>
      <c r="T40" s="52" t="s">
        <v>324</v>
      </c>
      <c r="U40" s="50"/>
      <c r="V40" s="57">
        <v>4</v>
      </c>
      <c r="W40" s="57">
        <v>4</v>
      </c>
      <c r="X40" s="58" t="s">
        <v>13</v>
      </c>
      <c r="Y40" s="57">
        <v>4</v>
      </c>
      <c r="Z40" s="57">
        <v>4</v>
      </c>
      <c r="AA40" s="57">
        <v>4</v>
      </c>
      <c r="AB40" s="53" t="s">
        <v>474</v>
      </c>
      <c r="AC40" s="53" t="s">
        <v>724</v>
      </c>
      <c r="AD40" s="53" t="s">
        <v>724</v>
      </c>
      <c r="AE40" s="53" t="s">
        <v>724</v>
      </c>
    </row>
    <row r="41" spans="1:31" ht="105" x14ac:dyDescent="0.25">
      <c r="A41">
        <v>10</v>
      </c>
      <c r="B41" s="46">
        <v>27</v>
      </c>
      <c r="C41" s="10" t="s">
        <v>82</v>
      </c>
      <c r="D41" s="11" t="s">
        <v>84</v>
      </c>
      <c r="E41" s="9" t="s">
        <v>19</v>
      </c>
      <c r="F41" s="11" t="s">
        <v>86</v>
      </c>
      <c r="G41" s="14" t="s">
        <v>408</v>
      </c>
      <c r="H41" s="14" t="s">
        <v>409</v>
      </c>
      <c r="I41" s="47">
        <v>43261</v>
      </c>
      <c r="J41" s="47">
        <v>43321</v>
      </c>
      <c r="K41" s="48">
        <v>730</v>
      </c>
      <c r="L41" s="47">
        <v>43260</v>
      </c>
      <c r="M41" s="48">
        <v>7</v>
      </c>
      <c r="N41" s="49" t="s">
        <v>14</v>
      </c>
      <c r="O41" s="10" t="s">
        <v>14</v>
      </c>
      <c r="P41" s="13" t="s">
        <v>14</v>
      </c>
      <c r="Q41" s="13" t="s">
        <v>14</v>
      </c>
      <c r="R41" s="13" t="s">
        <v>14</v>
      </c>
      <c r="S41" s="11" t="s">
        <v>876</v>
      </c>
      <c r="T41" s="52" t="s">
        <v>324</v>
      </c>
      <c r="U41" s="50"/>
      <c r="V41" s="57">
        <v>4</v>
      </c>
      <c r="W41" s="57">
        <v>4</v>
      </c>
      <c r="X41" s="58" t="s">
        <v>13</v>
      </c>
      <c r="Y41" s="57">
        <v>4</v>
      </c>
      <c r="Z41" s="57">
        <v>4</v>
      </c>
      <c r="AA41" s="57">
        <v>4</v>
      </c>
      <c r="AB41" s="53" t="s">
        <v>475</v>
      </c>
      <c r="AC41" s="53" t="s">
        <v>724</v>
      </c>
      <c r="AD41" s="53" t="s">
        <v>724</v>
      </c>
      <c r="AE41" s="53" t="s">
        <v>724</v>
      </c>
    </row>
    <row r="42" spans="1:31" ht="409.5" x14ac:dyDescent="0.25">
      <c r="A42">
        <v>11</v>
      </c>
      <c r="B42" s="46">
        <v>30</v>
      </c>
      <c r="C42" s="10" t="s">
        <v>106</v>
      </c>
      <c r="D42" s="11" t="s">
        <v>108</v>
      </c>
      <c r="E42" s="9" t="s">
        <v>29</v>
      </c>
      <c r="F42" s="11" t="s">
        <v>107</v>
      </c>
      <c r="G42" s="14" t="s">
        <v>410</v>
      </c>
      <c r="H42" s="14" t="s">
        <v>411</v>
      </c>
      <c r="I42" s="47">
        <v>42481</v>
      </c>
      <c r="J42" s="47">
        <v>42591</v>
      </c>
      <c r="K42" s="48">
        <v>60</v>
      </c>
      <c r="L42" s="47">
        <v>42591</v>
      </c>
      <c r="M42" s="48">
        <v>1</v>
      </c>
      <c r="N42" s="49" t="s">
        <v>14</v>
      </c>
      <c r="O42" s="10" t="s">
        <v>14</v>
      </c>
      <c r="P42" s="13" t="s">
        <v>14</v>
      </c>
      <c r="Q42" s="13" t="s">
        <v>17</v>
      </c>
      <c r="R42" s="13" t="s">
        <v>17</v>
      </c>
      <c r="S42" s="11" t="s">
        <v>877</v>
      </c>
      <c r="T42" s="52" t="s">
        <v>324</v>
      </c>
      <c r="U42" s="50"/>
      <c r="V42" s="57">
        <v>0</v>
      </c>
      <c r="W42" s="57">
        <v>0</v>
      </c>
      <c r="X42" s="58">
        <v>0.25</v>
      </c>
      <c r="Y42" s="57">
        <v>0</v>
      </c>
      <c r="Z42" s="57">
        <v>0</v>
      </c>
      <c r="AA42" s="57">
        <v>0</v>
      </c>
      <c r="AB42" s="53" t="s">
        <v>744</v>
      </c>
      <c r="AC42" s="53" t="s">
        <v>724</v>
      </c>
      <c r="AD42" s="53" t="s">
        <v>745</v>
      </c>
      <c r="AE42" s="53" t="s">
        <v>746</v>
      </c>
    </row>
    <row r="43" spans="1:31" ht="210" x14ac:dyDescent="0.25">
      <c r="A43">
        <v>12</v>
      </c>
      <c r="B43" s="46">
        <v>31</v>
      </c>
      <c r="C43" s="10" t="s">
        <v>109</v>
      </c>
      <c r="D43" s="11" t="s">
        <v>111</v>
      </c>
      <c r="E43" s="9" t="s">
        <v>29</v>
      </c>
      <c r="F43" s="11" t="s">
        <v>110</v>
      </c>
      <c r="G43" s="14" t="s">
        <v>410</v>
      </c>
      <c r="H43" s="14" t="s">
        <v>411</v>
      </c>
      <c r="I43" s="47">
        <v>42481</v>
      </c>
      <c r="J43" s="47">
        <v>42652</v>
      </c>
      <c r="K43" s="48">
        <v>120</v>
      </c>
      <c r="L43" s="47">
        <v>42652</v>
      </c>
      <c r="M43" s="48">
        <v>1</v>
      </c>
      <c r="N43" s="49" t="s">
        <v>14</v>
      </c>
      <c r="O43" s="10" t="s">
        <v>17</v>
      </c>
      <c r="P43" s="13" t="s">
        <v>17</v>
      </c>
      <c r="Q43" s="13" t="s">
        <v>14</v>
      </c>
      <c r="R43" s="13" t="s">
        <v>14</v>
      </c>
      <c r="S43" s="11" t="s">
        <v>112</v>
      </c>
      <c r="T43" s="52" t="s">
        <v>324</v>
      </c>
      <c r="U43" s="50"/>
      <c r="V43" s="57">
        <v>0</v>
      </c>
      <c r="W43" s="57">
        <v>0</v>
      </c>
      <c r="X43" s="58">
        <v>0.2</v>
      </c>
      <c r="Y43" s="57">
        <v>0</v>
      </c>
      <c r="Z43" s="57">
        <v>4</v>
      </c>
      <c r="AA43" s="57">
        <v>4</v>
      </c>
      <c r="AB43" s="53" t="s">
        <v>748</v>
      </c>
      <c r="AC43" s="53" t="s">
        <v>724</v>
      </c>
      <c r="AD43" s="53" t="s">
        <v>749</v>
      </c>
      <c r="AE43" s="53" t="s">
        <v>750</v>
      </c>
    </row>
    <row r="44" spans="1:31" ht="165" x14ac:dyDescent="0.25">
      <c r="A44">
        <v>13</v>
      </c>
      <c r="B44" s="46">
        <v>32</v>
      </c>
      <c r="C44" s="10" t="s">
        <v>113</v>
      </c>
      <c r="D44" s="11" t="s">
        <v>114</v>
      </c>
      <c r="E44" s="9" t="s">
        <v>29</v>
      </c>
      <c r="F44" s="11" t="s">
        <v>836</v>
      </c>
      <c r="G44" s="14" t="s">
        <v>410</v>
      </c>
      <c r="H44" s="14" t="s">
        <v>411</v>
      </c>
      <c r="I44" s="47">
        <v>42481</v>
      </c>
      <c r="J44" s="47">
        <v>42652</v>
      </c>
      <c r="K44" s="48">
        <v>120</v>
      </c>
      <c r="L44" s="47">
        <v>42652</v>
      </c>
      <c r="M44" s="48">
        <v>1</v>
      </c>
      <c r="N44" s="49" t="s">
        <v>14</v>
      </c>
      <c r="O44" s="10" t="s">
        <v>17</v>
      </c>
      <c r="P44" s="13" t="s">
        <v>17</v>
      </c>
      <c r="Q44" s="13" t="s">
        <v>14</v>
      </c>
      <c r="R44" s="13" t="s">
        <v>14</v>
      </c>
      <c r="S44" s="11" t="s">
        <v>115</v>
      </c>
      <c r="T44" s="52" t="s">
        <v>324</v>
      </c>
      <c r="U44" s="50"/>
      <c r="V44" s="57">
        <v>0</v>
      </c>
      <c r="W44" s="57">
        <v>0</v>
      </c>
      <c r="X44" s="58">
        <v>0.25</v>
      </c>
      <c r="Y44" s="57">
        <v>0</v>
      </c>
      <c r="Z44" s="57">
        <v>4</v>
      </c>
      <c r="AA44" s="57">
        <v>4</v>
      </c>
      <c r="AB44" s="53" t="s">
        <v>752</v>
      </c>
      <c r="AC44" s="53" t="s">
        <v>724</v>
      </c>
      <c r="AD44" s="53" t="s">
        <v>724</v>
      </c>
      <c r="AE44" s="53" t="s">
        <v>753</v>
      </c>
    </row>
    <row r="45" spans="1:31" ht="409.5" x14ac:dyDescent="0.25">
      <c r="A45">
        <v>14</v>
      </c>
      <c r="B45" s="46">
        <v>33</v>
      </c>
      <c r="C45" s="10" t="s">
        <v>116</v>
      </c>
      <c r="D45" s="11" t="s">
        <v>118</v>
      </c>
      <c r="E45" s="9" t="s">
        <v>30</v>
      </c>
      <c r="F45" s="11" t="s">
        <v>117</v>
      </c>
      <c r="G45" s="14" t="s">
        <v>410</v>
      </c>
      <c r="H45" s="14" t="s">
        <v>412</v>
      </c>
      <c r="I45" s="47">
        <v>42468</v>
      </c>
      <c r="J45" s="47">
        <v>42521</v>
      </c>
      <c r="K45" s="48">
        <v>450</v>
      </c>
      <c r="L45" s="47">
        <v>42987</v>
      </c>
      <c r="M45" s="48">
        <v>3</v>
      </c>
      <c r="N45" s="49" t="s">
        <v>14</v>
      </c>
      <c r="O45" s="10" t="s">
        <v>14</v>
      </c>
      <c r="P45" s="13" t="s">
        <v>17</v>
      </c>
      <c r="Q45" s="13" t="s">
        <v>14</v>
      </c>
      <c r="R45" s="13" t="s">
        <v>17</v>
      </c>
      <c r="S45" s="11" t="s">
        <v>119</v>
      </c>
      <c r="T45" s="52" t="s">
        <v>324</v>
      </c>
      <c r="U45" s="50"/>
      <c r="V45" s="57">
        <v>1</v>
      </c>
      <c r="W45" s="57">
        <v>1</v>
      </c>
      <c r="X45" s="58">
        <v>1</v>
      </c>
      <c r="Y45" s="57">
        <v>1</v>
      </c>
      <c r="Z45" s="57">
        <v>4</v>
      </c>
      <c r="AA45" s="57">
        <v>1</v>
      </c>
      <c r="AB45" s="53" t="s">
        <v>928</v>
      </c>
      <c r="AC45" s="53" t="s">
        <v>724</v>
      </c>
      <c r="AD45" s="53" t="s">
        <v>724</v>
      </c>
      <c r="AE45" s="53" t="s">
        <v>724</v>
      </c>
    </row>
    <row r="46" spans="1:31" ht="409.5" x14ac:dyDescent="0.25">
      <c r="A46">
        <v>14</v>
      </c>
      <c r="B46" s="46">
        <v>34</v>
      </c>
      <c r="C46" s="10" t="s">
        <v>116</v>
      </c>
      <c r="D46" s="11" t="s">
        <v>121</v>
      </c>
      <c r="E46" s="9" t="s">
        <v>29</v>
      </c>
      <c r="F46" s="11" t="s">
        <v>123</v>
      </c>
      <c r="G46" s="14" t="s">
        <v>410</v>
      </c>
      <c r="H46" s="14" t="s">
        <v>412</v>
      </c>
      <c r="I46" s="47">
        <v>42468</v>
      </c>
      <c r="J46" s="47">
        <v>42651</v>
      </c>
      <c r="K46" s="48">
        <v>450</v>
      </c>
      <c r="L46" s="47">
        <v>42987</v>
      </c>
      <c r="M46" s="48">
        <v>3</v>
      </c>
      <c r="N46" s="49" t="s">
        <v>14</v>
      </c>
      <c r="O46" s="10" t="s">
        <v>17</v>
      </c>
      <c r="P46" s="13" t="s">
        <v>17</v>
      </c>
      <c r="Q46" s="13" t="s">
        <v>14</v>
      </c>
      <c r="R46" s="13" t="s">
        <v>14</v>
      </c>
      <c r="S46" s="11" t="s">
        <v>124</v>
      </c>
      <c r="T46" s="52" t="s">
        <v>324</v>
      </c>
      <c r="U46" s="50"/>
      <c r="V46" s="57">
        <v>0</v>
      </c>
      <c r="W46" s="57">
        <v>0</v>
      </c>
      <c r="X46" s="58">
        <v>0.1</v>
      </c>
      <c r="Y46" s="57">
        <v>0</v>
      </c>
      <c r="Z46" s="57">
        <v>4</v>
      </c>
      <c r="AA46" s="57">
        <v>4</v>
      </c>
      <c r="AB46" s="53" t="s">
        <v>929</v>
      </c>
      <c r="AC46" s="53" t="s">
        <v>724</v>
      </c>
      <c r="AD46" s="53" t="s">
        <v>757</v>
      </c>
      <c r="AE46" s="53" t="s">
        <v>758</v>
      </c>
    </row>
    <row r="47" spans="1:31" ht="409.5" x14ac:dyDescent="0.25">
      <c r="A47">
        <v>14</v>
      </c>
      <c r="B47" s="46">
        <v>35</v>
      </c>
      <c r="C47" s="10" t="s">
        <v>116</v>
      </c>
      <c r="D47" s="11" t="s">
        <v>121</v>
      </c>
      <c r="E47" s="9" t="s">
        <v>29</v>
      </c>
      <c r="F47" s="11" t="s">
        <v>837</v>
      </c>
      <c r="G47" s="14" t="s">
        <v>410</v>
      </c>
      <c r="H47" s="14" t="s">
        <v>412</v>
      </c>
      <c r="I47" s="47">
        <v>42494</v>
      </c>
      <c r="J47" s="47">
        <v>42551</v>
      </c>
      <c r="K47" s="48">
        <v>450</v>
      </c>
      <c r="L47" s="47">
        <v>42987</v>
      </c>
      <c r="M47" s="48">
        <v>3</v>
      </c>
      <c r="N47" s="49" t="s">
        <v>14</v>
      </c>
      <c r="O47" s="10" t="s">
        <v>14</v>
      </c>
      <c r="P47" s="13" t="s">
        <v>17</v>
      </c>
      <c r="Q47" s="13" t="s">
        <v>14</v>
      </c>
      <c r="R47" s="13" t="s">
        <v>17</v>
      </c>
      <c r="S47" s="11" t="s">
        <v>125</v>
      </c>
      <c r="T47" s="52" t="s">
        <v>324</v>
      </c>
      <c r="U47" s="50"/>
      <c r="V47" s="57">
        <v>1</v>
      </c>
      <c r="W47" s="57">
        <v>1</v>
      </c>
      <c r="X47" s="58">
        <v>1</v>
      </c>
      <c r="Y47" s="57">
        <v>1</v>
      </c>
      <c r="Z47" s="57">
        <v>4</v>
      </c>
      <c r="AA47" s="57">
        <v>1</v>
      </c>
      <c r="AB47" s="53" t="s">
        <v>930</v>
      </c>
      <c r="AC47" s="53" t="s">
        <v>724</v>
      </c>
      <c r="AD47" s="53" t="s">
        <v>724</v>
      </c>
      <c r="AE47" s="53" t="s">
        <v>724</v>
      </c>
    </row>
    <row r="48" spans="1:31" ht="345" x14ac:dyDescent="0.25">
      <c r="A48">
        <v>14</v>
      </c>
      <c r="B48" s="46">
        <v>36</v>
      </c>
      <c r="C48" s="10" t="s">
        <v>116</v>
      </c>
      <c r="D48" s="11" t="s">
        <v>121</v>
      </c>
      <c r="E48" s="9" t="s">
        <v>30</v>
      </c>
      <c r="F48" s="11" t="s">
        <v>120</v>
      </c>
      <c r="G48" s="14" t="s">
        <v>410</v>
      </c>
      <c r="H48" s="14" t="s">
        <v>412</v>
      </c>
      <c r="I48" s="47">
        <v>42705</v>
      </c>
      <c r="J48" s="47">
        <v>43100</v>
      </c>
      <c r="K48" s="48">
        <v>450</v>
      </c>
      <c r="L48" s="47">
        <v>42987</v>
      </c>
      <c r="M48" s="48">
        <v>3</v>
      </c>
      <c r="N48" s="49" t="s">
        <v>14</v>
      </c>
      <c r="O48" s="10" t="s">
        <v>14</v>
      </c>
      <c r="P48" s="13" t="s">
        <v>14</v>
      </c>
      <c r="Q48" s="13" t="s">
        <v>14</v>
      </c>
      <c r="R48" s="13" t="s">
        <v>14</v>
      </c>
      <c r="S48" s="11" t="s">
        <v>122</v>
      </c>
      <c r="T48" s="52" t="s">
        <v>324</v>
      </c>
      <c r="U48" s="50"/>
      <c r="V48" s="57">
        <v>4</v>
      </c>
      <c r="W48" s="57">
        <v>4</v>
      </c>
      <c r="X48" s="58" t="s">
        <v>13</v>
      </c>
      <c r="Y48" s="57">
        <v>4</v>
      </c>
      <c r="Z48" s="57">
        <v>4</v>
      </c>
      <c r="AA48" s="57">
        <v>4</v>
      </c>
      <c r="AB48" s="53" t="s">
        <v>931</v>
      </c>
      <c r="AC48" s="53" t="s">
        <v>724</v>
      </c>
      <c r="AD48" s="53" t="s">
        <v>724</v>
      </c>
      <c r="AE48" s="53" t="s">
        <v>932</v>
      </c>
    </row>
    <row r="49" spans="1:31" ht="240" x14ac:dyDescent="0.25">
      <c r="A49">
        <v>14</v>
      </c>
      <c r="B49" s="46">
        <v>37</v>
      </c>
      <c r="C49" s="10" t="s">
        <v>116</v>
      </c>
      <c r="D49" s="11" t="s">
        <v>121</v>
      </c>
      <c r="E49" s="9" t="s">
        <v>19</v>
      </c>
      <c r="F49" s="11" t="s">
        <v>838</v>
      </c>
      <c r="G49" s="14" t="s">
        <v>410</v>
      </c>
      <c r="H49" s="14" t="s">
        <v>412</v>
      </c>
      <c r="I49" s="47">
        <v>43101</v>
      </c>
      <c r="J49" s="47">
        <v>43190</v>
      </c>
      <c r="K49" s="48">
        <v>450</v>
      </c>
      <c r="L49" s="51">
        <v>42987</v>
      </c>
      <c r="M49" s="48">
        <v>3</v>
      </c>
      <c r="N49" s="49" t="s">
        <v>14</v>
      </c>
      <c r="O49" s="10" t="s">
        <v>14</v>
      </c>
      <c r="P49" s="13" t="s">
        <v>14</v>
      </c>
      <c r="Q49" s="13" t="s">
        <v>14</v>
      </c>
      <c r="R49" s="13" t="s">
        <v>14</v>
      </c>
      <c r="S49" s="11" t="s">
        <v>878</v>
      </c>
      <c r="T49" s="52" t="s">
        <v>324</v>
      </c>
      <c r="U49" s="50"/>
      <c r="V49" s="57">
        <v>4</v>
      </c>
      <c r="W49" s="57">
        <v>4</v>
      </c>
      <c r="X49" s="58" t="s">
        <v>13</v>
      </c>
      <c r="Y49" s="57">
        <v>4</v>
      </c>
      <c r="Z49" s="57">
        <v>4</v>
      </c>
      <c r="AA49" s="57">
        <v>4</v>
      </c>
      <c r="AB49" s="53" t="s">
        <v>933</v>
      </c>
      <c r="AC49" s="53" t="s">
        <v>724</v>
      </c>
      <c r="AD49" s="53" t="s">
        <v>724</v>
      </c>
      <c r="AE49" s="53" t="s">
        <v>724</v>
      </c>
    </row>
    <row r="50" spans="1:31" ht="76.5" x14ac:dyDescent="0.25">
      <c r="A50">
        <v>15</v>
      </c>
      <c r="B50" s="46">
        <v>38</v>
      </c>
      <c r="C50" s="10" t="s">
        <v>126</v>
      </c>
      <c r="D50" s="11" t="s">
        <v>127</v>
      </c>
      <c r="E50" s="9" t="s">
        <v>16</v>
      </c>
      <c r="F50" s="11" t="s">
        <v>159</v>
      </c>
      <c r="G50" s="14" t="s">
        <v>410</v>
      </c>
      <c r="H50" s="14" t="s">
        <v>412</v>
      </c>
      <c r="I50" s="47">
        <v>42461</v>
      </c>
      <c r="J50" s="47">
        <v>42521</v>
      </c>
      <c r="K50" s="48">
        <v>180</v>
      </c>
      <c r="L50" s="47">
        <v>42713</v>
      </c>
      <c r="M50" s="48">
        <v>4</v>
      </c>
      <c r="N50" s="49" t="s">
        <v>14</v>
      </c>
      <c r="O50" s="10" t="s">
        <v>14</v>
      </c>
      <c r="P50" s="13" t="s">
        <v>17</v>
      </c>
      <c r="Q50" s="13" t="s">
        <v>14</v>
      </c>
      <c r="R50" s="13" t="s">
        <v>17</v>
      </c>
      <c r="S50" s="11" t="s">
        <v>129</v>
      </c>
      <c r="T50" s="52" t="s">
        <v>324</v>
      </c>
      <c r="U50" s="50"/>
      <c r="V50" s="57">
        <v>1</v>
      </c>
      <c r="W50" s="57">
        <v>1</v>
      </c>
      <c r="X50" s="58">
        <v>1</v>
      </c>
      <c r="Y50" s="57">
        <v>1</v>
      </c>
      <c r="Z50" s="57">
        <v>4</v>
      </c>
      <c r="AA50" s="57">
        <v>1</v>
      </c>
      <c r="AB50" s="53" t="s">
        <v>604</v>
      </c>
      <c r="AC50" s="53" t="s">
        <v>605</v>
      </c>
      <c r="AD50" s="53" t="s">
        <v>606</v>
      </c>
      <c r="AE50" s="53" t="s">
        <v>607</v>
      </c>
    </row>
    <row r="51" spans="1:31" ht="76.5" x14ac:dyDescent="0.25">
      <c r="A51">
        <v>15</v>
      </c>
      <c r="B51" s="46">
        <v>39</v>
      </c>
      <c r="C51" s="10" t="s">
        <v>126</v>
      </c>
      <c r="D51" s="11" t="s">
        <v>127</v>
      </c>
      <c r="E51" s="9" t="s">
        <v>16</v>
      </c>
      <c r="F51" s="11" t="s">
        <v>156</v>
      </c>
      <c r="G51" s="14" t="s">
        <v>410</v>
      </c>
      <c r="H51" s="14" t="s">
        <v>412</v>
      </c>
      <c r="I51" s="47">
        <v>42468</v>
      </c>
      <c r="J51" s="47">
        <v>42480</v>
      </c>
      <c r="K51" s="48">
        <v>180</v>
      </c>
      <c r="L51" s="47">
        <v>42713</v>
      </c>
      <c r="M51" s="48">
        <v>4</v>
      </c>
      <c r="N51" s="49" t="s">
        <v>14</v>
      </c>
      <c r="O51" s="10" t="s">
        <v>14</v>
      </c>
      <c r="P51" s="13" t="s">
        <v>17</v>
      </c>
      <c r="Q51" s="13" t="s">
        <v>14</v>
      </c>
      <c r="R51" s="13" t="s">
        <v>17</v>
      </c>
      <c r="S51" s="11" t="s">
        <v>128</v>
      </c>
      <c r="T51" s="52" t="s">
        <v>324</v>
      </c>
      <c r="U51" s="50"/>
      <c r="V51" s="57">
        <v>1</v>
      </c>
      <c r="W51" s="57">
        <v>1</v>
      </c>
      <c r="X51" s="58">
        <v>1</v>
      </c>
      <c r="Y51" s="57">
        <v>1</v>
      </c>
      <c r="Z51" s="57">
        <v>4</v>
      </c>
      <c r="AA51" s="57">
        <v>1</v>
      </c>
      <c r="AB51" s="53" t="s">
        <v>609</v>
      </c>
      <c r="AC51" s="53" t="s">
        <v>610</v>
      </c>
      <c r="AD51" s="53" t="s">
        <v>724</v>
      </c>
      <c r="AE51" s="53" t="s">
        <v>724</v>
      </c>
    </row>
    <row r="52" spans="1:31" ht="76.5" x14ac:dyDescent="0.25">
      <c r="A52">
        <v>15</v>
      </c>
      <c r="B52" s="46">
        <v>40</v>
      </c>
      <c r="C52" s="10" t="s">
        <v>126</v>
      </c>
      <c r="D52" s="11" t="s">
        <v>127</v>
      </c>
      <c r="E52" s="9" t="s">
        <v>30</v>
      </c>
      <c r="F52" s="11" t="s">
        <v>134</v>
      </c>
      <c r="G52" s="14" t="s">
        <v>410</v>
      </c>
      <c r="H52" s="14" t="s">
        <v>412</v>
      </c>
      <c r="I52" s="47">
        <v>42468</v>
      </c>
      <c r="J52" s="47">
        <v>42500</v>
      </c>
      <c r="K52" s="48">
        <v>180</v>
      </c>
      <c r="L52" s="47">
        <v>42713</v>
      </c>
      <c r="M52" s="48">
        <v>4</v>
      </c>
      <c r="N52" s="49" t="s">
        <v>14</v>
      </c>
      <c r="O52" s="10" t="s">
        <v>14</v>
      </c>
      <c r="P52" s="13" t="s">
        <v>17</v>
      </c>
      <c r="Q52" s="13" t="s">
        <v>14</v>
      </c>
      <c r="R52" s="13" t="s">
        <v>17</v>
      </c>
      <c r="S52" s="11" t="s">
        <v>135</v>
      </c>
      <c r="T52" s="52" t="s">
        <v>324</v>
      </c>
      <c r="U52" s="50"/>
      <c r="V52" s="57">
        <v>1</v>
      </c>
      <c r="W52" s="57">
        <v>1</v>
      </c>
      <c r="X52" s="58">
        <v>1</v>
      </c>
      <c r="Y52" s="57">
        <v>1</v>
      </c>
      <c r="Z52" s="57">
        <v>4</v>
      </c>
      <c r="AA52" s="57">
        <v>1</v>
      </c>
      <c r="AB52" s="53" t="s">
        <v>629</v>
      </c>
      <c r="AC52" s="53" t="s">
        <v>724</v>
      </c>
      <c r="AD52" s="53" t="s">
        <v>724</v>
      </c>
      <c r="AE52" s="53" t="s">
        <v>724</v>
      </c>
    </row>
    <row r="53" spans="1:31" ht="105" x14ac:dyDescent="0.25">
      <c r="A53">
        <v>15</v>
      </c>
      <c r="B53" s="46">
        <v>41</v>
      </c>
      <c r="C53" s="10" t="s">
        <v>126</v>
      </c>
      <c r="D53" s="11" t="s">
        <v>127</v>
      </c>
      <c r="E53" s="9" t="s">
        <v>19</v>
      </c>
      <c r="F53" s="11" t="s">
        <v>839</v>
      </c>
      <c r="G53" s="14" t="s">
        <v>410</v>
      </c>
      <c r="H53" s="14" t="s">
        <v>412</v>
      </c>
      <c r="I53" s="47">
        <v>42468</v>
      </c>
      <c r="J53" s="47">
        <v>42520</v>
      </c>
      <c r="K53" s="48">
        <v>180</v>
      </c>
      <c r="L53" s="47">
        <v>42713</v>
      </c>
      <c r="M53" s="48">
        <v>4</v>
      </c>
      <c r="N53" s="49" t="s">
        <v>14</v>
      </c>
      <c r="O53" s="10" t="s">
        <v>14</v>
      </c>
      <c r="P53" s="13" t="s">
        <v>17</v>
      </c>
      <c r="Q53" s="13" t="s">
        <v>14</v>
      </c>
      <c r="R53" s="13" t="s">
        <v>17</v>
      </c>
      <c r="S53" s="11" t="s">
        <v>879</v>
      </c>
      <c r="T53" s="52" t="s">
        <v>999</v>
      </c>
      <c r="U53" s="50"/>
      <c r="V53" s="57">
        <v>1</v>
      </c>
      <c r="W53" s="57">
        <v>1</v>
      </c>
      <c r="X53" s="58">
        <v>1</v>
      </c>
      <c r="Y53" s="57">
        <v>1</v>
      </c>
      <c r="Z53" s="57">
        <v>4</v>
      </c>
      <c r="AA53" s="57">
        <v>1</v>
      </c>
      <c r="AB53" s="53" t="s">
        <v>477</v>
      </c>
      <c r="AC53" s="53" t="s">
        <v>724</v>
      </c>
      <c r="AD53" s="53" t="s">
        <v>18</v>
      </c>
      <c r="AE53" s="53" t="s">
        <v>724</v>
      </c>
    </row>
    <row r="54" spans="1:31" ht="409.5" x14ac:dyDescent="0.25">
      <c r="A54">
        <v>15</v>
      </c>
      <c r="B54" s="46">
        <v>42</v>
      </c>
      <c r="C54" s="10" t="s">
        <v>126</v>
      </c>
      <c r="D54" s="11" t="s">
        <v>127</v>
      </c>
      <c r="E54" s="9" t="s">
        <v>30</v>
      </c>
      <c r="F54" s="11" t="s">
        <v>132</v>
      </c>
      <c r="G54" s="14" t="s">
        <v>410</v>
      </c>
      <c r="H54" s="14" t="s">
        <v>412</v>
      </c>
      <c r="I54" s="47">
        <v>42468</v>
      </c>
      <c r="J54" s="47">
        <v>42643</v>
      </c>
      <c r="K54" s="48">
        <v>180</v>
      </c>
      <c r="L54" s="47">
        <v>42713</v>
      </c>
      <c r="M54" s="48">
        <v>4</v>
      </c>
      <c r="N54" s="49" t="s">
        <v>14</v>
      </c>
      <c r="O54" s="10" t="s">
        <v>17</v>
      </c>
      <c r="P54" s="13" t="s">
        <v>17</v>
      </c>
      <c r="Q54" s="13" t="s">
        <v>14</v>
      </c>
      <c r="R54" s="13" t="s">
        <v>17</v>
      </c>
      <c r="S54" s="11" t="s">
        <v>133</v>
      </c>
      <c r="T54" s="52" t="s">
        <v>324</v>
      </c>
      <c r="U54" s="50"/>
      <c r="V54" s="57">
        <v>1</v>
      </c>
      <c r="W54" s="57">
        <v>1</v>
      </c>
      <c r="X54" s="58">
        <v>1</v>
      </c>
      <c r="Y54" s="57">
        <v>1</v>
      </c>
      <c r="Z54" s="57">
        <v>4</v>
      </c>
      <c r="AA54" s="57">
        <v>1</v>
      </c>
      <c r="AB54" s="53" t="s">
        <v>934</v>
      </c>
      <c r="AC54" s="53" t="s">
        <v>724</v>
      </c>
      <c r="AD54" s="53" t="s">
        <v>724</v>
      </c>
      <c r="AE54" s="53" t="s">
        <v>724</v>
      </c>
    </row>
    <row r="55" spans="1:31" ht="409.5" x14ac:dyDescent="0.25">
      <c r="A55">
        <v>15</v>
      </c>
      <c r="B55" s="46">
        <v>43</v>
      </c>
      <c r="C55" s="10" t="s">
        <v>126</v>
      </c>
      <c r="D55" s="11" t="s">
        <v>127</v>
      </c>
      <c r="E55" s="9" t="s">
        <v>30</v>
      </c>
      <c r="F55" s="11" t="s">
        <v>130</v>
      </c>
      <c r="G55" s="14" t="s">
        <v>410</v>
      </c>
      <c r="H55" s="14" t="s">
        <v>412</v>
      </c>
      <c r="I55" s="47">
        <v>42468</v>
      </c>
      <c r="J55" s="47">
        <v>42713</v>
      </c>
      <c r="K55" s="48">
        <v>180</v>
      </c>
      <c r="L55" s="47">
        <v>42713</v>
      </c>
      <c r="M55" s="48">
        <v>4</v>
      </c>
      <c r="N55" s="49" t="s">
        <v>14</v>
      </c>
      <c r="O55" s="10" t="s">
        <v>17</v>
      </c>
      <c r="P55" s="13" t="s">
        <v>17</v>
      </c>
      <c r="Q55" s="13" t="s">
        <v>14</v>
      </c>
      <c r="R55" s="13" t="s">
        <v>14</v>
      </c>
      <c r="S55" s="11" t="s">
        <v>131</v>
      </c>
      <c r="T55" s="52" t="s">
        <v>324</v>
      </c>
      <c r="U55" s="50"/>
      <c r="V55" s="57">
        <v>1</v>
      </c>
      <c r="W55" s="57">
        <v>1</v>
      </c>
      <c r="X55" s="58">
        <v>1</v>
      </c>
      <c r="Y55" s="57">
        <v>1</v>
      </c>
      <c r="Z55" s="57">
        <v>4</v>
      </c>
      <c r="AA55" s="57">
        <v>4</v>
      </c>
      <c r="AB55" s="53" t="s">
        <v>935</v>
      </c>
      <c r="AC55" s="53" t="s">
        <v>724</v>
      </c>
      <c r="AD55" s="53" t="s">
        <v>724</v>
      </c>
      <c r="AE55" s="53" t="s">
        <v>724</v>
      </c>
    </row>
    <row r="56" spans="1:31" ht="409.5" x14ac:dyDescent="0.25">
      <c r="A56">
        <v>15</v>
      </c>
      <c r="B56" s="46">
        <v>45</v>
      </c>
      <c r="C56" s="10" t="s">
        <v>126</v>
      </c>
      <c r="D56" s="11" t="s">
        <v>127</v>
      </c>
      <c r="E56" s="9" t="s">
        <v>29</v>
      </c>
      <c r="F56" s="11" t="s">
        <v>138</v>
      </c>
      <c r="G56" s="14" t="s">
        <v>410</v>
      </c>
      <c r="H56" s="14" t="s">
        <v>412</v>
      </c>
      <c r="I56" s="47">
        <v>42468</v>
      </c>
      <c r="J56" s="47" t="s">
        <v>38</v>
      </c>
      <c r="K56" s="48">
        <v>180</v>
      </c>
      <c r="L56" s="47">
        <v>42713</v>
      </c>
      <c r="M56" s="48">
        <v>4</v>
      </c>
      <c r="N56" s="49" t="s">
        <v>17</v>
      </c>
      <c r="O56" s="10" t="s">
        <v>17</v>
      </c>
      <c r="P56" s="13" t="s">
        <v>17</v>
      </c>
      <c r="Q56" s="13" t="s">
        <v>14</v>
      </c>
      <c r="R56" s="13" t="s">
        <v>14</v>
      </c>
      <c r="S56" s="11" t="s">
        <v>139</v>
      </c>
      <c r="T56" s="52" t="s">
        <v>1000</v>
      </c>
      <c r="U56" s="50"/>
      <c r="V56" s="57">
        <v>1</v>
      </c>
      <c r="W56" s="57">
        <v>1</v>
      </c>
      <c r="X56" s="58">
        <v>1</v>
      </c>
      <c r="Y56" s="57">
        <v>1</v>
      </c>
      <c r="Z56" s="57">
        <v>4</v>
      </c>
      <c r="AA56" s="57">
        <v>4</v>
      </c>
      <c r="AB56" s="53" t="s">
        <v>762</v>
      </c>
      <c r="AC56" s="53" t="s">
        <v>724</v>
      </c>
      <c r="AD56" s="53" t="s">
        <v>724</v>
      </c>
      <c r="AE56" s="53" t="s">
        <v>724</v>
      </c>
    </row>
    <row r="57" spans="1:31" ht="409.5" x14ac:dyDescent="0.25">
      <c r="A57">
        <v>15</v>
      </c>
      <c r="B57" s="46">
        <v>44</v>
      </c>
      <c r="C57" s="10" t="s">
        <v>126</v>
      </c>
      <c r="D57" s="11" t="s">
        <v>127</v>
      </c>
      <c r="E57" s="9" t="s">
        <v>19</v>
      </c>
      <c r="F57" s="11" t="s">
        <v>136</v>
      </c>
      <c r="G57" s="14" t="s">
        <v>410</v>
      </c>
      <c r="H57" s="14" t="s">
        <v>412</v>
      </c>
      <c r="I57" s="47">
        <v>42522</v>
      </c>
      <c r="J57" s="47" t="s">
        <v>38</v>
      </c>
      <c r="K57" s="48">
        <v>180</v>
      </c>
      <c r="L57" s="47">
        <v>42713</v>
      </c>
      <c r="M57" s="48">
        <v>4</v>
      </c>
      <c r="N57" s="49" t="s">
        <v>17</v>
      </c>
      <c r="O57" s="10" t="s">
        <v>17</v>
      </c>
      <c r="P57" s="13" t="s">
        <v>17</v>
      </c>
      <c r="Q57" s="13" t="s">
        <v>14</v>
      </c>
      <c r="R57" s="13" t="s">
        <v>14</v>
      </c>
      <c r="S57" s="11" t="s">
        <v>137</v>
      </c>
      <c r="T57" s="52" t="s">
        <v>1001</v>
      </c>
      <c r="U57" s="50"/>
      <c r="V57" s="57">
        <v>0</v>
      </c>
      <c r="W57" s="57">
        <v>0</v>
      </c>
      <c r="X57" s="58">
        <v>0</v>
      </c>
      <c r="Y57" s="57">
        <v>0</v>
      </c>
      <c r="Z57" s="57">
        <v>4</v>
      </c>
      <c r="AA57" s="57">
        <v>4</v>
      </c>
      <c r="AB57" s="53" t="s">
        <v>936</v>
      </c>
      <c r="AC57" s="53" t="s">
        <v>478</v>
      </c>
      <c r="AD57" s="53" t="s">
        <v>724</v>
      </c>
      <c r="AE57" s="53" t="s">
        <v>937</v>
      </c>
    </row>
    <row r="58" spans="1:31" ht="409.5" x14ac:dyDescent="0.25">
      <c r="A58">
        <v>16</v>
      </c>
      <c r="B58" s="46">
        <v>46</v>
      </c>
      <c r="C58" s="10" t="s">
        <v>140</v>
      </c>
      <c r="D58" s="11" t="s">
        <v>142</v>
      </c>
      <c r="E58" s="9" t="s">
        <v>12</v>
      </c>
      <c r="F58" s="11" t="s">
        <v>141</v>
      </c>
      <c r="G58" s="14" t="s">
        <v>413</v>
      </c>
      <c r="H58" s="14" t="s">
        <v>414</v>
      </c>
      <c r="I58" s="47">
        <v>42468</v>
      </c>
      <c r="J58" s="47">
        <v>42622</v>
      </c>
      <c r="K58" s="48">
        <v>90</v>
      </c>
      <c r="L58" s="47">
        <v>42622</v>
      </c>
      <c r="M58" s="48">
        <v>1</v>
      </c>
      <c r="N58" s="49" t="s">
        <v>14</v>
      </c>
      <c r="O58" s="10" t="s">
        <v>14</v>
      </c>
      <c r="P58" s="13" t="s">
        <v>14</v>
      </c>
      <c r="Q58" s="13" t="s">
        <v>17</v>
      </c>
      <c r="R58" s="13" t="s">
        <v>17</v>
      </c>
      <c r="S58" s="11" t="s">
        <v>143</v>
      </c>
      <c r="T58" s="52" t="s">
        <v>324</v>
      </c>
      <c r="U58" s="50"/>
      <c r="V58" s="57">
        <v>1</v>
      </c>
      <c r="W58" s="57">
        <v>1</v>
      </c>
      <c r="X58" s="58">
        <v>1</v>
      </c>
      <c r="Y58" s="57">
        <v>1</v>
      </c>
      <c r="Z58" s="57">
        <v>1</v>
      </c>
      <c r="AA58" s="57">
        <v>1</v>
      </c>
      <c r="AB58" s="53" t="s">
        <v>914</v>
      </c>
      <c r="AC58" s="53" t="s">
        <v>915</v>
      </c>
      <c r="AD58" s="53" t="s">
        <v>916</v>
      </c>
      <c r="AE58" s="53" t="s">
        <v>917</v>
      </c>
    </row>
    <row r="59" spans="1:31" ht="165" x14ac:dyDescent="0.25">
      <c r="A59">
        <v>17</v>
      </c>
      <c r="B59" s="46">
        <v>47</v>
      </c>
      <c r="C59" s="10" t="s">
        <v>144</v>
      </c>
      <c r="D59" s="11" t="s">
        <v>146</v>
      </c>
      <c r="E59" s="9" t="s">
        <v>47</v>
      </c>
      <c r="F59" s="11" t="s">
        <v>145</v>
      </c>
      <c r="G59" s="14" t="s">
        <v>408</v>
      </c>
      <c r="H59" s="14" t="s">
        <v>324</v>
      </c>
      <c r="I59" s="47">
        <v>42468</v>
      </c>
      <c r="J59" s="47">
        <v>42895</v>
      </c>
      <c r="K59" s="48">
        <v>360</v>
      </c>
      <c r="L59" s="47">
        <v>42895</v>
      </c>
      <c r="M59" s="48">
        <v>1</v>
      </c>
      <c r="N59" s="49" t="s">
        <v>14</v>
      </c>
      <c r="O59" s="10" t="s">
        <v>17</v>
      </c>
      <c r="P59" s="13" t="s">
        <v>17</v>
      </c>
      <c r="Q59" s="13" t="s">
        <v>14</v>
      </c>
      <c r="R59" s="13" t="s">
        <v>14</v>
      </c>
      <c r="S59" s="11" t="s">
        <v>147</v>
      </c>
      <c r="T59" s="52" t="s">
        <v>324</v>
      </c>
      <c r="U59" s="50"/>
      <c r="V59" s="57">
        <v>4</v>
      </c>
      <c r="W59" s="57">
        <v>4</v>
      </c>
      <c r="X59" s="58" t="s">
        <v>13</v>
      </c>
      <c r="Y59" s="57">
        <v>4</v>
      </c>
      <c r="Z59" s="57">
        <v>4</v>
      </c>
      <c r="AA59" s="57">
        <v>4</v>
      </c>
      <c r="AB59" s="53" t="s">
        <v>534</v>
      </c>
      <c r="AC59" s="53" t="s">
        <v>724</v>
      </c>
      <c r="AD59" s="53" t="s">
        <v>724</v>
      </c>
      <c r="AE59" s="53" t="s">
        <v>724</v>
      </c>
    </row>
    <row r="60" spans="1:31" ht="165" x14ac:dyDescent="0.25">
      <c r="A60">
        <v>17</v>
      </c>
      <c r="B60" s="46">
        <v>48</v>
      </c>
      <c r="C60" s="10" t="s">
        <v>144</v>
      </c>
      <c r="D60" s="11" t="s">
        <v>146</v>
      </c>
      <c r="E60" s="9" t="s">
        <v>47</v>
      </c>
      <c r="F60" s="11" t="s">
        <v>148</v>
      </c>
      <c r="G60" s="14" t="s">
        <v>408</v>
      </c>
      <c r="H60" s="14" t="s">
        <v>324</v>
      </c>
      <c r="I60" s="47">
        <v>42468</v>
      </c>
      <c r="J60" s="47">
        <v>42895</v>
      </c>
      <c r="K60" s="48">
        <v>360</v>
      </c>
      <c r="L60" s="47">
        <v>42895</v>
      </c>
      <c r="M60" s="48">
        <v>1</v>
      </c>
      <c r="N60" s="49" t="s">
        <v>14</v>
      </c>
      <c r="O60" s="10" t="s">
        <v>17</v>
      </c>
      <c r="P60" s="13" t="s">
        <v>17</v>
      </c>
      <c r="Q60" s="13" t="s">
        <v>14</v>
      </c>
      <c r="R60" s="13" t="s">
        <v>14</v>
      </c>
      <c r="S60" s="11" t="s">
        <v>149</v>
      </c>
      <c r="T60" s="52" t="s">
        <v>324</v>
      </c>
      <c r="U60" s="50"/>
      <c r="V60" s="57">
        <v>4</v>
      </c>
      <c r="W60" s="57">
        <v>4</v>
      </c>
      <c r="X60" s="58" t="s">
        <v>13</v>
      </c>
      <c r="Y60" s="57">
        <v>4</v>
      </c>
      <c r="Z60" s="57">
        <v>4</v>
      </c>
      <c r="AA60" s="57">
        <v>4</v>
      </c>
      <c r="AB60" s="53" t="s">
        <v>534</v>
      </c>
      <c r="AC60" s="53" t="s">
        <v>724</v>
      </c>
      <c r="AD60" s="53" t="s">
        <v>724</v>
      </c>
      <c r="AE60" s="53" t="s">
        <v>724</v>
      </c>
    </row>
    <row r="61" spans="1:31" ht="135" x14ac:dyDescent="0.25">
      <c r="A61">
        <v>18</v>
      </c>
      <c r="B61" s="46">
        <v>50</v>
      </c>
      <c r="C61" s="10" t="s">
        <v>150</v>
      </c>
      <c r="D61" s="11" t="s">
        <v>151</v>
      </c>
      <c r="E61" s="9" t="s">
        <v>16</v>
      </c>
      <c r="F61" s="11" t="s">
        <v>159</v>
      </c>
      <c r="G61" s="14" t="s">
        <v>410</v>
      </c>
      <c r="H61" s="14" t="s">
        <v>412</v>
      </c>
      <c r="I61" s="47">
        <v>42461</v>
      </c>
      <c r="J61" s="47">
        <v>42521</v>
      </c>
      <c r="K61" s="48">
        <v>420</v>
      </c>
      <c r="L61" s="47">
        <v>42956</v>
      </c>
      <c r="M61" s="48">
        <v>4</v>
      </c>
      <c r="N61" s="49" t="s">
        <v>14</v>
      </c>
      <c r="O61" s="10" t="s">
        <v>14</v>
      </c>
      <c r="P61" s="13" t="s">
        <v>17</v>
      </c>
      <c r="Q61" s="13" t="s">
        <v>14</v>
      </c>
      <c r="R61" s="13" t="s">
        <v>17</v>
      </c>
      <c r="S61" s="11" t="s">
        <v>129</v>
      </c>
      <c r="T61" s="52" t="s">
        <v>324</v>
      </c>
      <c r="U61" s="50"/>
      <c r="V61" s="57">
        <v>1</v>
      </c>
      <c r="W61" s="57">
        <v>1</v>
      </c>
      <c r="X61" s="58">
        <v>1</v>
      </c>
      <c r="Y61" s="57">
        <v>1</v>
      </c>
      <c r="Z61" s="57">
        <v>4</v>
      </c>
      <c r="AA61" s="57">
        <v>1</v>
      </c>
      <c r="AB61" s="53" t="s">
        <v>613</v>
      </c>
      <c r="AC61" s="53" t="s">
        <v>908</v>
      </c>
      <c r="AD61" s="53" t="s">
        <v>614</v>
      </c>
      <c r="AE61" s="53" t="s">
        <v>324</v>
      </c>
    </row>
    <row r="62" spans="1:31" ht="135" x14ac:dyDescent="0.25">
      <c r="A62">
        <v>18</v>
      </c>
      <c r="B62" s="46">
        <v>49</v>
      </c>
      <c r="C62" s="10" t="s">
        <v>150</v>
      </c>
      <c r="D62" s="11" t="s">
        <v>151</v>
      </c>
      <c r="E62" s="9" t="s">
        <v>16</v>
      </c>
      <c r="F62" s="11" t="s">
        <v>156</v>
      </c>
      <c r="G62" s="14" t="s">
        <v>410</v>
      </c>
      <c r="H62" s="14" t="s">
        <v>412</v>
      </c>
      <c r="I62" s="47">
        <v>42468</v>
      </c>
      <c r="J62" s="47">
        <v>42480</v>
      </c>
      <c r="K62" s="48">
        <v>420</v>
      </c>
      <c r="L62" s="47">
        <v>42956</v>
      </c>
      <c r="M62" s="48">
        <v>4</v>
      </c>
      <c r="N62" s="49" t="s">
        <v>14</v>
      </c>
      <c r="O62" s="10" t="s">
        <v>14</v>
      </c>
      <c r="P62" s="13" t="s">
        <v>17</v>
      </c>
      <c r="Q62" s="13" t="s">
        <v>14</v>
      </c>
      <c r="R62" s="13" t="s">
        <v>17</v>
      </c>
      <c r="S62" s="11" t="s">
        <v>128</v>
      </c>
      <c r="T62" s="52" t="s">
        <v>324</v>
      </c>
      <c r="U62" s="50"/>
      <c r="V62" s="57">
        <v>1</v>
      </c>
      <c r="W62" s="57">
        <v>1</v>
      </c>
      <c r="X62" s="58">
        <v>1</v>
      </c>
      <c r="Y62" s="57">
        <v>1</v>
      </c>
      <c r="Z62" s="57">
        <v>4</v>
      </c>
      <c r="AA62" s="57">
        <v>1</v>
      </c>
      <c r="AB62" s="53" t="s">
        <v>613</v>
      </c>
      <c r="AC62" s="53" t="s">
        <v>907</v>
      </c>
      <c r="AD62" s="53" t="s">
        <v>614</v>
      </c>
      <c r="AE62" s="53" t="s">
        <v>324</v>
      </c>
    </row>
    <row r="63" spans="1:31" ht="135" x14ac:dyDescent="0.25">
      <c r="A63">
        <v>18</v>
      </c>
      <c r="B63" s="46">
        <v>54</v>
      </c>
      <c r="C63" s="10" t="s">
        <v>150</v>
      </c>
      <c r="D63" s="11" t="s">
        <v>151</v>
      </c>
      <c r="E63" s="9" t="s">
        <v>30</v>
      </c>
      <c r="F63" s="11" t="s">
        <v>134</v>
      </c>
      <c r="G63" s="14" t="s">
        <v>410</v>
      </c>
      <c r="H63" s="14" t="s">
        <v>412</v>
      </c>
      <c r="I63" s="47">
        <v>42468</v>
      </c>
      <c r="J63" s="47">
        <v>42500</v>
      </c>
      <c r="K63" s="48">
        <v>420</v>
      </c>
      <c r="L63" s="47">
        <v>42956</v>
      </c>
      <c r="M63" s="48">
        <v>4</v>
      </c>
      <c r="N63" s="49" t="s">
        <v>14</v>
      </c>
      <c r="O63" s="10" t="s">
        <v>17</v>
      </c>
      <c r="P63" s="13" t="s">
        <v>17</v>
      </c>
      <c r="Q63" s="13" t="s">
        <v>14</v>
      </c>
      <c r="R63" s="13" t="s">
        <v>17</v>
      </c>
      <c r="S63" s="11" t="s">
        <v>135</v>
      </c>
      <c r="T63" s="52" t="s">
        <v>324</v>
      </c>
      <c r="U63" s="50"/>
      <c r="V63" s="57">
        <v>1</v>
      </c>
      <c r="W63" s="57">
        <v>0</v>
      </c>
      <c r="X63" s="58">
        <v>1</v>
      </c>
      <c r="Y63" s="57">
        <v>1</v>
      </c>
      <c r="Z63" s="57">
        <v>4</v>
      </c>
      <c r="AA63" s="57">
        <v>1</v>
      </c>
      <c r="AB63" s="53" t="s">
        <v>645</v>
      </c>
      <c r="AC63" s="53" t="s">
        <v>724</v>
      </c>
      <c r="AD63" s="53" t="s">
        <v>724</v>
      </c>
      <c r="AE63" s="53" t="s">
        <v>724</v>
      </c>
    </row>
    <row r="64" spans="1:31" ht="409.5" x14ac:dyDescent="0.25">
      <c r="A64">
        <v>18</v>
      </c>
      <c r="B64" s="46">
        <v>51</v>
      </c>
      <c r="C64" s="10" t="s">
        <v>150</v>
      </c>
      <c r="D64" s="11" t="s">
        <v>151</v>
      </c>
      <c r="E64" s="9" t="s">
        <v>30</v>
      </c>
      <c r="F64" s="11" t="s">
        <v>152</v>
      </c>
      <c r="G64" s="14" t="s">
        <v>410</v>
      </c>
      <c r="H64" s="14" t="s">
        <v>412</v>
      </c>
      <c r="I64" s="47">
        <v>42468</v>
      </c>
      <c r="J64" s="47">
        <v>42581</v>
      </c>
      <c r="K64" s="48">
        <v>420</v>
      </c>
      <c r="L64" s="47">
        <v>42956</v>
      </c>
      <c r="M64" s="48">
        <v>4</v>
      </c>
      <c r="N64" s="49" t="s">
        <v>14</v>
      </c>
      <c r="O64" s="10" t="s">
        <v>14</v>
      </c>
      <c r="P64" s="13" t="s">
        <v>17</v>
      </c>
      <c r="Q64" s="13" t="s">
        <v>14</v>
      </c>
      <c r="R64" s="13" t="s">
        <v>17</v>
      </c>
      <c r="S64" s="11" t="s">
        <v>153</v>
      </c>
      <c r="T64" s="52" t="s">
        <v>324</v>
      </c>
      <c r="U64" s="50"/>
      <c r="V64" s="57">
        <v>1</v>
      </c>
      <c r="W64" s="57">
        <v>1</v>
      </c>
      <c r="X64" s="58">
        <v>1</v>
      </c>
      <c r="Y64" s="57">
        <v>1</v>
      </c>
      <c r="Z64" s="57">
        <v>4</v>
      </c>
      <c r="AA64" s="57">
        <v>1</v>
      </c>
      <c r="AB64" s="53" t="s">
        <v>934</v>
      </c>
      <c r="AC64" s="53" t="s">
        <v>724</v>
      </c>
      <c r="AD64" s="53" t="s">
        <v>724</v>
      </c>
      <c r="AE64" s="53" t="s">
        <v>724</v>
      </c>
    </row>
    <row r="65" spans="1:31" ht="409.5" x14ac:dyDescent="0.25">
      <c r="A65">
        <v>18</v>
      </c>
      <c r="B65" s="46">
        <v>52</v>
      </c>
      <c r="C65" s="10" t="s">
        <v>150</v>
      </c>
      <c r="D65" s="11" t="s">
        <v>151</v>
      </c>
      <c r="E65" s="9" t="s">
        <v>30</v>
      </c>
      <c r="F65" s="11" t="s">
        <v>130</v>
      </c>
      <c r="G65" s="14" t="s">
        <v>410</v>
      </c>
      <c r="H65" s="14" t="s">
        <v>412</v>
      </c>
      <c r="I65" s="47">
        <v>42468</v>
      </c>
      <c r="J65" s="47">
        <v>42713</v>
      </c>
      <c r="K65" s="48">
        <v>420</v>
      </c>
      <c r="L65" s="47">
        <v>42956</v>
      </c>
      <c r="M65" s="48">
        <v>4</v>
      </c>
      <c r="N65" s="49" t="s">
        <v>14</v>
      </c>
      <c r="O65" s="10" t="s">
        <v>14</v>
      </c>
      <c r="P65" s="13" t="s">
        <v>17</v>
      </c>
      <c r="Q65" s="13" t="s">
        <v>14</v>
      </c>
      <c r="R65" s="13" t="s">
        <v>14</v>
      </c>
      <c r="S65" s="11" t="s">
        <v>131</v>
      </c>
      <c r="T65" s="52" t="s">
        <v>324</v>
      </c>
      <c r="U65" s="50"/>
      <c r="V65" s="57">
        <v>1</v>
      </c>
      <c r="W65" s="57">
        <v>1</v>
      </c>
      <c r="X65" s="58">
        <v>1</v>
      </c>
      <c r="Y65" s="57">
        <v>1</v>
      </c>
      <c r="Z65" s="57">
        <v>4</v>
      </c>
      <c r="AA65" s="57">
        <v>4</v>
      </c>
      <c r="AB65" s="53" t="s">
        <v>935</v>
      </c>
      <c r="AC65" s="53" t="s">
        <v>724</v>
      </c>
      <c r="AD65" s="53" t="s">
        <v>724</v>
      </c>
      <c r="AE65" s="53" t="s">
        <v>724</v>
      </c>
    </row>
    <row r="66" spans="1:31" ht="409.5" x14ac:dyDescent="0.25">
      <c r="A66">
        <v>18</v>
      </c>
      <c r="B66" s="46">
        <v>53</v>
      </c>
      <c r="C66" s="10" t="s">
        <v>150</v>
      </c>
      <c r="D66" s="11" t="s">
        <v>151</v>
      </c>
      <c r="E66" s="9" t="s">
        <v>19</v>
      </c>
      <c r="F66" s="11" t="s">
        <v>163</v>
      </c>
      <c r="G66" s="14" t="s">
        <v>410</v>
      </c>
      <c r="H66" s="14" t="s">
        <v>412</v>
      </c>
      <c r="I66" s="47">
        <v>42468</v>
      </c>
      <c r="J66" s="47" t="s">
        <v>38</v>
      </c>
      <c r="K66" s="48">
        <v>420</v>
      </c>
      <c r="L66" s="47">
        <v>42956</v>
      </c>
      <c r="M66" s="48">
        <v>4</v>
      </c>
      <c r="N66" s="49" t="s">
        <v>17</v>
      </c>
      <c r="O66" s="10" t="s">
        <v>17</v>
      </c>
      <c r="P66" s="13" t="s">
        <v>17</v>
      </c>
      <c r="Q66" s="13" t="s">
        <v>14</v>
      </c>
      <c r="R66" s="13" t="s">
        <v>14</v>
      </c>
      <c r="S66" s="11" t="s">
        <v>880</v>
      </c>
      <c r="T66" s="52" t="s">
        <v>1002</v>
      </c>
      <c r="U66" s="50"/>
      <c r="V66" s="57">
        <v>0.6</v>
      </c>
      <c r="W66" s="57">
        <v>0.6</v>
      </c>
      <c r="X66" s="58">
        <v>0.66666666666666663</v>
      </c>
      <c r="Y66" s="57">
        <v>0.6</v>
      </c>
      <c r="Z66" s="57">
        <v>4</v>
      </c>
      <c r="AA66" s="57">
        <v>4</v>
      </c>
      <c r="AB66" s="53" t="s">
        <v>938</v>
      </c>
      <c r="AC66" s="53" t="s">
        <v>724</v>
      </c>
      <c r="AD66" s="53" t="s">
        <v>724</v>
      </c>
      <c r="AE66" s="53" t="s">
        <v>724</v>
      </c>
    </row>
    <row r="67" spans="1:31" ht="409.5" x14ac:dyDescent="0.25">
      <c r="A67">
        <v>18</v>
      </c>
      <c r="B67" s="46">
        <v>55</v>
      </c>
      <c r="C67" s="10" t="s">
        <v>150</v>
      </c>
      <c r="D67" s="11" t="s">
        <v>151</v>
      </c>
      <c r="E67" s="9" t="s">
        <v>29</v>
      </c>
      <c r="F67" s="11" t="s">
        <v>138</v>
      </c>
      <c r="G67" s="14" t="s">
        <v>410</v>
      </c>
      <c r="H67" s="14" t="s">
        <v>412</v>
      </c>
      <c r="I67" s="47">
        <v>42468</v>
      </c>
      <c r="J67" s="47" t="s">
        <v>38</v>
      </c>
      <c r="K67" s="48">
        <v>420</v>
      </c>
      <c r="L67" s="47">
        <v>42956</v>
      </c>
      <c r="M67" s="48">
        <v>4</v>
      </c>
      <c r="N67" s="49" t="s">
        <v>17</v>
      </c>
      <c r="O67" s="10" t="s">
        <v>17</v>
      </c>
      <c r="P67" s="13" t="s">
        <v>17</v>
      </c>
      <c r="Q67" s="13" t="s">
        <v>14</v>
      </c>
      <c r="R67" s="13" t="s">
        <v>14</v>
      </c>
      <c r="S67" s="11" t="s">
        <v>139</v>
      </c>
      <c r="T67" s="52" t="s">
        <v>1003</v>
      </c>
      <c r="U67" s="50"/>
      <c r="V67" s="57">
        <v>1</v>
      </c>
      <c r="W67" s="57">
        <v>1</v>
      </c>
      <c r="X67" s="58">
        <v>1</v>
      </c>
      <c r="Y67" s="57">
        <v>1</v>
      </c>
      <c r="Z67" s="57">
        <v>4</v>
      </c>
      <c r="AA67" s="57">
        <v>4</v>
      </c>
      <c r="AB67" s="53" t="s">
        <v>762</v>
      </c>
      <c r="AC67" s="53" t="s">
        <v>724</v>
      </c>
      <c r="AD67" s="53" t="s">
        <v>724</v>
      </c>
      <c r="AE67" s="53" t="s">
        <v>724</v>
      </c>
    </row>
    <row r="68" spans="1:31" ht="150" x14ac:dyDescent="0.25">
      <c r="A68">
        <v>19</v>
      </c>
      <c r="B68" s="46">
        <v>56</v>
      </c>
      <c r="C68" s="10" t="s">
        <v>155</v>
      </c>
      <c r="D68" s="11" t="s">
        <v>157</v>
      </c>
      <c r="E68" s="9" t="s">
        <v>16</v>
      </c>
      <c r="F68" s="11" t="s">
        <v>159</v>
      </c>
      <c r="G68" s="14" t="s">
        <v>410</v>
      </c>
      <c r="H68" s="14" t="s">
        <v>412</v>
      </c>
      <c r="I68" s="47">
        <v>42461</v>
      </c>
      <c r="J68" s="47">
        <v>42521</v>
      </c>
      <c r="K68" s="48">
        <v>360</v>
      </c>
      <c r="L68" s="47" t="s">
        <v>324</v>
      </c>
      <c r="M68" s="48">
        <v>4</v>
      </c>
      <c r="N68" s="49" t="s">
        <v>14</v>
      </c>
      <c r="O68" s="10" t="s">
        <v>14</v>
      </c>
      <c r="P68" s="13" t="s">
        <v>14</v>
      </c>
      <c r="Q68" s="13" t="s">
        <v>14</v>
      </c>
      <c r="R68" s="13" t="s">
        <v>17</v>
      </c>
      <c r="S68" s="11" t="s">
        <v>129</v>
      </c>
      <c r="T68" s="52" t="s">
        <v>324</v>
      </c>
      <c r="U68" s="50"/>
      <c r="V68" s="57">
        <v>1</v>
      </c>
      <c r="W68" s="57">
        <v>1</v>
      </c>
      <c r="X68" s="58">
        <v>1</v>
      </c>
      <c r="Y68" s="57">
        <v>1</v>
      </c>
      <c r="Z68" s="57">
        <v>4</v>
      </c>
      <c r="AA68" s="57">
        <v>1</v>
      </c>
      <c r="AB68" s="53" t="s">
        <v>617</v>
      </c>
      <c r="AC68" s="53" t="s">
        <v>618</v>
      </c>
      <c r="AD68" s="53" t="s">
        <v>619</v>
      </c>
      <c r="AE68" s="53" t="s">
        <v>324</v>
      </c>
    </row>
    <row r="69" spans="1:31" ht="150" x14ac:dyDescent="0.25">
      <c r="A69">
        <v>19</v>
      </c>
      <c r="B69" s="46">
        <v>57</v>
      </c>
      <c r="C69" s="10" t="s">
        <v>155</v>
      </c>
      <c r="D69" s="11" t="s">
        <v>157</v>
      </c>
      <c r="E69" s="9" t="s">
        <v>16</v>
      </c>
      <c r="F69" s="11" t="s">
        <v>156</v>
      </c>
      <c r="G69" s="14" t="s">
        <v>410</v>
      </c>
      <c r="H69" s="14" t="s">
        <v>412</v>
      </c>
      <c r="I69" s="47">
        <v>42468</v>
      </c>
      <c r="J69" s="47">
        <v>42480</v>
      </c>
      <c r="K69" s="48">
        <v>360</v>
      </c>
      <c r="L69" s="47" t="s">
        <v>324</v>
      </c>
      <c r="M69" s="48">
        <v>4</v>
      </c>
      <c r="N69" s="49" t="s">
        <v>14</v>
      </c>
      <c r="O69" s="10" t="s">
        <v>14</v>
      </c>
      <c r="P69" s="13" t="s">
        <v>14</v>
      </c>
      <c r="Q69" s="13" t="s">
        <v>14</v>
      </c>
      <c r="R69" s="13" t="s">
        <v>17</v>
      </c>
      <c r="S69" s="11" t="s">
        <v>158</v>
      </c>
      <c r="T69" s="52" t="s">
        <v>324</v>
      </c>
      <c r="U69" s="50"/>
      <c r="V69" s="57">
        <v>1</v>
      </c>
      <c r="W69" s="57">
        <v>1</v>
      </c>
      <c r="X69" s="58">
        <v>1</v>
      </c>
      <c r="Y69" s="57">
        <v>1</v>
      </c>
      <c r="Z69" s="57">
        <v>4</v>
      </c>
      <c r="AA69" s="57">
        <v>1</v>
      </c>
      <c r="AB69" s="53" t="s">
        <v>609</v>
      </c>
      <c r="AC69" s="53" t="s">
        <v>610</v>
      </c>
      <c r="AD69" s="53" t="s">
        <v>724</v>
      </c>
      <c r="AE69" s="53" t="s">
        <v>724</v>
      </c>
    </row>
    <row r="70" spans="1:31" ht="150" x14ac:dyDescent="0.25">
      <c r="A70">
        <v>19</v>
      </c>
      <c r="B70" s="46">
        <v>61</v>
      </c>
      <c r="C70" s="10" t="s">
        <v>155</v>
      </c>
      <c r="D70" s="11" t="s">
        <v>157</v>
      </c>
      <c r="E70" s="9" t="s">
        <v>30</v>
      </c>
      <c r="F70" s="11" t="s">
        <v>134</v>
      </c>
      <c r="G70" s="14" t="s">
        <v>410</v>
      </c>
      <c r="H70" s="14" t="s">
        <v>412</v>
      </c>
      <c r="I70" s="47">
        <v>42468</v>
      </c>
      <c r="J70" s="47">
        <v>42500</v>
      </c>
      <c r="K70" s="48">
        <v>360</v>
      </c>
      <c r="L70" s="47" t="s">
        <v>324</v>
      </c>
      <c r="M70" s="48">
        <v>4</v>
      </c>
      <c r="N70" s="49" t="s">
        <v>14</v>
      </c>
      <c r="O70" s="10" t="s">
        <v>17</v>
      </c>
      <c r="P70" s="13" t="s">
        <v>17</v>
      </c>
      <c r="Q70" s="13" t="s">
        <v>14</v>
      </c>
      <c r="R70" s="13" t="s">
        <v>17</v>
      </c>
      <c r="S70" s="11" t="s">
        <v>162</v>
      </c>
      <c r="T70" s="52" t="s">
        <v>324</v>
      </c>
      <c r="U70" s="50"/>
      <c r="V70" s="57">
        <v>1</v>
      </c>
      <c r="W70" s="57">
        <v>0</v>
      </c>
      <c r="X70" s="58">
        <v>1</v>
      </c>
      <c r="Y70" s="57">
        <v>1</v>
      </c>
      <c r="Z70" s="57">
        <v>4</v>
      </c>
      <c r="AA70" s="57">
        <v>1</v>
      </c>
      <c r="AB70" s="53" t="s">
        <v>651</v>
      </c>
      <c r="AC70" s="53" t="s">
        <v>724</v>
      </c>
      <c r="AD70" s="53" t="s">
        <v>724</v>
      </c>
      <c r="AE70" s="53" t="s">
        <v>724</v>
      </c>
    </row>
    <row r="71" spans="1:31" ht="270" x14ac:dyDescent="0.25">
      <c r="A71">
        <v>19</v>
      </c>
      <c r="B71" s="46">
        <v>58</v>
      </c>
      <c r="C71" s="10" t="s">
        <v>155</v>
      </c>
      <c r="D71" s="11" t="s">
        <v>157</v>
      </c>
      <c r="E71" s="9" t="s">
        <v>30</v>
      </c>
      <c r="F71" s="11" t="s">
        <v>160</v>
      </c>
      <c r="G71" s="14" t="s">
        <v>410</v>
      </c>
      <c r="H71" s="14" t="s">
        <v>412</v>
      </c>
      <c r="I71" s="47">
        <v>42468</v>
      </c>
      <c r="J71" s="47">
        <v>42597</v>
      </c>
      <c r="K71" s="48">
        <v>360</v>
      </c>
      <c r="L71" s="47" t="s">
        <v>324</v>
      </c>
      <c r="M71" s="48">
        <v>4</v>
      </c>
      <c r="N71" s="49" t="s">
        <v>14</v>
      </c>
      <c r="O71" s="10" t="s">
        <v>14</v>
      </c>
      <c r="P71" s="13" t="s">
        <v>14</v>
      </c>
      <c r="Q71" s="13" t="s">
        <v>14</v>
      </c>
      <c r="R71" s="13" t="s">
        <v>17</v>
      </c>
      <c r="S71" s="11" t="s">
        <v>161</v>
      </c>
      <c r="T71" s="52" t="s">
        <v>324</v>
      </c>
      <c r="U71" s="50"/>
      <c r="V71" s="57">
        <v>4</v>
      </c>
      <c r="W71" s="57">
        <v>0</v>
      </c>
      <c r="X71" s="58">
        <v>0.8</v>
      </c>
      <c r="Y71" s="57">
        <v>0.6</v>
      </c>
      <c r="Z71" s="57">
        <v>4</v>
      </c>
      <c r="AA71" s="57">
        <v>0</v>
      </c>
      <c r="AB71" s="53" t="s">
        <v>939</v>
      </c>
      <c r="AC71" s="53" t="s">
        <v>724</v>
      </c>
      <c r="AD71" s="53" t="s">
        <v>724</v>
      </c>
      <c r="AE71" s="53" t="s">
        <v>940</v>
      </c>
    </row>
    <row r="72" spans="1:31" ht="409.5" x14ac:dyDescent="0.25">
      <c r="A72">
        <v>19</v>
      </c>
      <c r="B72" s="46">
        <v>59</v>
      </c>
      <c r="C72" s="10" t="s">
        <v>155</v>
      </c>
      <c r="D72" s="11" t="s">
        <v>157</v>
      </c>
      <c r="E72" s="9" t="s">
        <v>30</v>
      </c>
      <c r="F72" s="11" t="s">
        <v>130</v>
      </c>
      <c r="G72" s="14" t="s">
        <v>410</v>
      </c>
      <c r="H72" s="14" t="s">
        <v>412</v>
      </c>
      <c r="I72" s="47">
        <v>42468</v>
      </c>
      <c r="J72" s="47">
        <v>42713</v>
      </c>
      <c r="K72" s="48">
        <v>360</v>
      </c>
      <c r="L72" s="47" t="s">
        <v>324</v>
      </c>
      <c r="M72" s="48">
        <v>4</v>
      </c>
      <c r="N72" s="49" t="s">
        <v>14</v>
      </c>
      <c r="O72" s="10" t="s">
        <v>14</v>
      </c>
      <c r="P72" s="13" t="s">
        <v>14</v>
      </c>
      <c r="Q72" s="13" t="s">
        <v>14</v>
      </c>
      <c r="R72" s="13" t="s">
        <v>14</v>
      </c>
      <c r="S72" s="11" t="s">
        <v>131</v>
      </c>
      <c r="T72" s="52" t="s">
        <v>324</v>
      </c>
      <c r="U72" s="50"/>
      <c r="V72" s="57">
        <v>1</v>
      </c>
      <c r="W72" s="57">
        <v>1</v>
      </c>
      <c r="X72" s="58">
        <v>1</v>
      </c>
      <c r="Y72" s="57">
        <v>1</v>
      </c>
      <c r="Z72" s="57">
        <v>4</v>
      </c>
      <c r="AA72" s="57">
        <v>4</v>
      </c>
      <c r="AB72" s="53" t="s">
        <v>935</v>
      </c>
      <c r="AC72" s="53" t="s">
        <v>724</v>
      </c>
      <c r="AD72" s="53" t="s">
        <v>724</v>
      </c>
      <c r="AE72" s="53" t="s">
        <v>724</v>
      </c>
    </row>
    <row r="73" spans="1:31" ht="409.5" x14ac:dyDescent="0.25">
      <c r="A73">
        <v>19</v>
      </c>
      <c r="B73" s="46">
        <v>60</v>
      </c>
      <c r="C73" s="10" t="s">
        <v>155</v>
      </c>
      <c r="D73" s="11" t="s">
        <v>157</v>
      </c>
      <c r="E73" s="9" t="s">
        <v>19</v>
      </c>
      <c r="F73" s="11" t="s">
        <v>154</v>
      </c>
      <c r="G73" s="14" t="s">
        <v>410</v>
      </c>
      <c r="H73" s="14" t="s">
        <v>412</v>
      </c>
      <c r="I73" s="47">
        <v>42468</v>
      </c>
      <c r="J73" s="47" t="s">
        <v>38</v>
      </c>
      <c r="K73" s="48">
        <v>360</v>
      </c>
      <c r="L73" s="47" t="s">
        <v>324</v>
      </c>
      <c r="M73" s="48">
        <v>4</v>
      </c>
      <c r="N73" s="49" t="s">
        <v>17</v>
      </c>
      <c r="O73" s="10" t="s">
        <v>17</v>
      </c>
      <c r="P73" s="13" t="s">
        <v>17</v>
      </c>
      <c r="Q73" s="13" t="s">
        <v>14</v>
      </c>
      <c r="R73" s="13" t="s">
        <v>14</v>
      </c>
      <c r="S73" s="11" t="s">
        <v>881</v>
      </c>
      <c r="T73" s="52" t="s">
        <v>1004</v>
      </c>
      <c r="U73" s="50"/>
      <c r="V73" s="57">
        <v>1</v>
      </c>
      <c r="W73" s="57">
        <v>1</v>
      </c>
      <c r="X73" s="58">
        <v>1</v>
      </c>
      <c r="Y73" s="57">
        <v>1</v>
      </c>
      <c r="Z73" s="57">
        <v>4</v>
      </c>
      <c r="AA73" s="57">
        <v>4</v>
      </c>
      <c r="AB73" s="53" t="s">
        <v>941</v>
      </c>
      <c r="AC73" s="53" t="s">
        <v>724</v>
      </c>
      <c r="AD73" s="53" t="s">
        <v>724</v>
      </c>
      <c r="AE73" s="53" t="s">
        <v>724</v>
      </c>
    </row>
    <row r="74" spans="1:31" ht="409.5" x14ac:dyDescent="0.25">
      <c r="A74">
        <v>19</v>
      </c>
      <c r="B74" s="46">
        <v>62</v>
      </c>
      <c r="C74" s="10" t="s">
        <v>155</v>
      </c>
      <c r="D74" s="11" t="s">
        <v>157</v>
      </c>
      <c r="E74" s="9" t="s">
        <v>29</v>
      </c>
      <c r="F74" s="11" t="s">
        <v>138</v>
      </c>
      <c r="G74" s="14" t="s">
        <v>410</v>
      </c>
      <c r="H74" s="14" t="s">
        <v>412</v>
      </c>
      <c r="I74" s="47">
        <v>42468</v>
      </c>
      <c r="J74" s="47" t="s">
        <v>38</v>
      </c>
      <c r="K74" s="48">
        <v>360</v>
      </c>
      <c r="L74" s="47" t="s">
        <v>324</v>
      </c>
      <c r="M74" s="48">
        <v>4</v>
      </c>
      <c r="N74" s="49" t="s">
        <v>17</v>
      </c>
      <c r="O74" s="10" t="s">
        <v>17</v>
      </c>
      <c r="P74" s="13" t="s">
        <v>17</v>
      </c>
      <c r="Q74" s="13" t="s">
        <v>14</v>
      </c>
      <c r="R74" s="13" t="s">
        <v>14</v>
      </c>
      <c r="S74" s="11" t="s">
        <v>139</v>
      </c>
      <c r="T74" s="52" t="s">
        <v>1005</v>
      </c>
      <c r="U74" s="50"/>
      <c r="V74" s="57">
        <v>1</v>
      </c>
      <c r="W74" s="57">
        <v>1</v>
      </c>
      <c r="X74" s="58">
        <v>1</v>
      </c>
      <c r="Y74" s="57">
        <v>1</v>
      </c>
      <c r="Z74" s="57">
        <v>4</v>
      </c>
      <c r="AA74" s="57">
        <v>4</v>
      </c>
      <c r="AB74" s="53" t="s">
        <v>762</v>
      </c>
      <c r="AC74" s="53" t="s">
        <v>724</v>
      </c>
      <c r="AD74" s="53" t="s">
        <v>724</v>
      </c>
      <c r="AE74" s="53" t="s">
        <v>724</v>
      </c>
    </row>
    <row r="75" spans="1:31" ht="375" x14ac:dyDescent="0.25">
      <c r="A75">
        <v>20</v>
      </c>
      <c r="B75" s="46">
        <v>63</v>
      </c>
      <c r="C75" s="10" t="s">
        <v>164</v>
      </c>
      <c r="D75" s="11" t="s">
        <v>166</v>
      </c>
      <c r="E75" s="9" t="s">
        <v>30</v>
      </c>
      <c r="F75" s="11" t="s">
        <v>165</v>
      </c>
      <c r="G75" s="14" t="s">
        <v>408</v>
      </c>
      <c r="H75" s="14" t="s">
        <v>324</v>
      </c>
      <c r="I75" s="47">
        <v>42468</v>
      </c>
      <c r="J75" s="47" t="s">
        <v>38</v>
      </c>
      <c r="K75" s="48">
        <v>365</v>
      </c>
      <c r="L75" s="47">
        <v>42895</v>
      </c>
      <c r="M75" s="48">
        <v>1</v>
      </c>
      <c r="N75" s="49" t="s">
        <v>17</v>
      </c>
      <c r="O75" s="10" t="s">
        <v>17</v>
      </c>
      <c r="P75" s="13" t="s">
        <v>17</v>
      </c>
      <c r="Q75" s="13" t="s">
        <v>14</v>
      </c>
      <c r="R75" s="13" t="s">
        <v>14</v>
      </c>
      <c r="S75" s="11" t="s">
        <v>167</v>
      </c>
      <c r="T75" s="52" t="s">
        <v>324</v>
      </c>
      <c r="U75" s="50"/>
      <c r="V75" s="57">
        <v>1</v>
      </c>
      <c r="W75" s="57">
        <v>1</v>
      </c>
      <c r="X75" s="58">
        <v>1</v>
      </c>
      <c r="Y75" s="57">
        <v>1</v>
      </c>
      <c r="Z75" s="57">
        <v>4</v>
      </c>
      <c r="AA75" s="57">
        <v>4</v>
      </c>
      <c r="AB75" s="53" t="s">
        <v>942</v>
      </c>
      <c r="AC75" s="53" t="s">
        <v>724</v>
      </c>
      <c r="AD75" s="53" t="s">
        <v>724</v>
      </c>
      <c r="AE75" s="53" t="s">
        <v>724</v>
      </c>
    </row>
    <row r="76" spans="1:31" ht="210" x14ac:dyDescent="0.25">
      <c r="A76">
        <v>21</v>
      </c>
      <c r="B76" s="46">
        <v>64</v>
      </c>
      <c r="C76" s="10" t="s">
        <v>168</v>
      </c>
      <c r="D76" s="11" t="s">
        <v>169</v>
      </c>
      <c r="E76" s="9" t="s">
        <v>30</v>
      </c>
      <c r="F76" s="11" t="s">
        <v>171</v>
      </c>
      <c r="G76" s="14" t="s">
        <v>413</v>
      </c>
      <c r="H76" s="14" t="s">
        <v>414</v>
      </c>
      <c r="I76" s="47">
        <v>42468</v>
      </c>
      <c r="J76" s="47" t="s">
        <v>38</v>
      </c>
      <c r="K76" s="48">
        <v>365</v>
      </c>
      <c r="L76" s="47">
        <v>42895</v>
      </c>
      <c r="M76" s="48">
        <v>5</v>
      </c>
      <c r="N76" s="49" t="s">
        <v>17</v>
      </c>
      <c r="O76" s="10" t="s">
        <v>17</v>
      </c>
      <c r="P76" s="13" t="s">
        <v>17</v>
      </c>
      <c r="Q76" s="13" t="s">
        <v>14</v>
      </c>
      <c r="R76" s="13" t="s">
        <v>14</v>
      </c>
      <c r="S76" s="11" t="s">
        <v>172</v>
      </c>
      <c r="T76" s="52" t="s">
        <v>1006</v>
      </c>
      <c r="U76" s="50"/>
      <c r="V76" s="57">
        <v>1</v>
      </c>
      <c r="W76" s="57">
        <v>1</v>
      </c>
      <c r="X76" s="58">
        <v>1</v>
      </c>
      <c r="Y76" s="57">
        <v>1</v>
      </c>
      <c r="Z76" s="57">
        <v>4</v>
      </c>
      <c r="AA76" s="57">
        <v>4</v>
      </c>
      <c r="AB76" s="53" t="s">
        <v>943</v>
      </c>
      <c r="AC76" s="53" t="s">
        <v>324</v>
      </c>
      <c r="AD76" s="53" t="s">
        <v>724</v>
      </c>
      <c r="AE76" s="53" t="s">
        <v>724</v>
      </c>
    </row>
    <row r="77" spans="1:31" ht="210" x14ac:dyDescent="0.25">
      <c r="A77">
        <v>21</v>
      </c>
      <c r="B77" s="46">
        <v>65</v>
      </c>
      <c r="C77" s="10" t="s">
        <v>168</v>
      </c>
      <c r="D77" s="11" t="s">
        <v>169</v>
      </c>
      <c r="E77" s="9" t="s">
        <v>30</v>
      </c>
      <c r="F77" s="11" t="s">
        <v>173</v>
      </c>
      <c r="G77" s="14" t="s">
        <v>413</v>
      </c>
      <c r="H77" s="14" t="s">
        <v>414</v>
      </c>
      <c r="I77" s="47">
        <v>42468</v>
      </c>
      <c r="J77" s="47" t="s">
        <v>38</v>
      </c>
      <c r="K77" s="48">
        <v>365</v>
      </c>
      <c r="L77" s="47">
        <v>42895</v>
      </c>
      <c r="M77" s="48">
        <v>5</v>
      </c>
      <c r="N77" s="49" t="s">
        <v>17</v>
      </c>
      <c r="O77" s="10" t="s">
        <v>17</v>
      </c>
      <c r="P77" s="13" t="s">
        <v>17</v>
      </c>
      <c r="Q77" s="13" t="s">
        <v>14</v>
      </c>
      <c r="R77" s="13" t="s">
        <v>14</v>
      </c>
      <c r="S77" s="11" t="s">
        <v>174</v>
      </c>
      <c r="T77" s="52" t="s">
        <v>1007</v>
      </c>
      <c r="U77" s="50"/>
      <c r="V77" s="57">
        <v>1</v>
      </c>
      <c r="W77" s="57">
        <v>1</v>
      </c>
      <c r="X77" s="58">
        <v>1</v>
      </c>
      <c r="Y77" s="57">
        <v>1</v>
      </c>
      <c r="Z77" s="57">
        <v>4</v>
      </c>
      <c r="AA77" s="57">
        <v>4</v>
      </c>
      <c r="AB77" s="53" t="s">
        <v>944</v>
      </c>
      <c r="AC77" s="53" t="s">
        <v>324</v>
      </c>
      <c r="AD77" s="53" t="s">
        <v>724</v>
      </c>
      <c r="AE77" s="53" t="s">
        <v>724</v>
      </c>
    </row>
    <row r="78" spans="1:31" ht="180" x14ac:dyDescent="0.25">
      <c r="A78">
        <v>21</v>
      </c>
      <c r="B78" s="46">
        <v>66</v>
      </c>
      <c r="C78" s="10" t="s">
        <v>168</v>
      </c>
      <c r="D78" s="11" t="s">
        <v>169</v>
      </c>
      <c r="E78" s="9" t="s">
        <v>30</v>
      </c>
      <c r="F78" s="11" t="s">
        <v>175</v>
      </c>
      <c r="G78" s="14" t="s">
        <v>413</v>
      </c>
      <c r="H78" s="14" t="s">
        <v>414</v>
      </c>
      <c r="I78" s="47">
        <v>42468</v>
      </c>
      <c r="J78" s="47" t="s">
        <v>38</v>
      </c>
      <c r="K78" s="48">
        <v>365</v>
      </c>
      <c r="L78" s="47">
        <v>42895</v>
      </c>
      <c r="M78" s="48">
        <v>5</v>
      </c>
      <c r="N78" s="49" t="s">
        <v>17</v>
      </c>
      <c r="O78" s="10" t="s">
        <v>17</v>
      </c>
      <c r="P78" s="13" t="s">
        <v>17</v>
      </c>
      <c r="Q78" s="13" t="s">
        <v>14</v>
      </c>
      <c r="R78" s="13" t="s">
        <v>14</v>
      </c>
      <c r="S78" s="11" t="s">
        <v>176</v>
      </c>
      <c r="T78" s="52" t="s">
        <v>1008</v>
      </c>
      <c r="U78" s="50"/>
      <c r="V78" s="57">
        <v>1</v>
      </c>
      <c r="W78" s="57">
        <v>1</v>
      </c>
      <c r="X78" s="58">
        <v>1</v>
      </c>
      <c r="Y78" s="57">
        <v>1</v>
      </c>
      <c r="Z78" s="57">
        <v>4</v>
      </c>
      <c r="AA78" s="57">
        <v>4</v>
      </c>
      <c r="AB78" s="53" t="s">
        <v>945</v>
      </c>
      <c r="AC78" s="53" t="s">
        <v>324</v>
      </c>
      <c r="AD78" s="53" t="s">
        <v>324</v>
      </c>
      <c r="AE78" s="53" t="s">
        <v>324</v>
      </c>
    </row>
    <row r="79" spans="1:31" ht="409.5" x14ac:dyDescent="0.25">
      <c r="A79">
        <v>21</v>
      </c>
      <c r="B79" s="46">
        <v>67</v>
      </c>
      <c r="C79" s="10" t="s">
        <v>168</v>
      </c>
      <c r="D79" s="11" t="s">
        <v>169</v>
      </c>
      <c r="E79" s="9" t="s">
        <v>29</v>
      </c>
      <c r="F79" s="11" t="s">
        <v>182</v>
      </c>
      <c r="G79" s="14" t="s">
        <v>413</v>
      </c>
      <c r="H79" s="14" t="s">
        <v>414</v>
      </c>
      <c r="I79" s="47">
        <v>42468</v>
      </c>
      <c r="J79" s="47" t="s">
        <v>38</v>
      </c>
      <c r="K79" s="48">
        <v>365</v>
      </c>
      <c r="L79" s="47">
        <v>42895</v>
      </c>
      <c r="M79" s="48">
        <v>5</v>
      </c>
      <c r="N79" s="49" t="s">
        <v>17</v>
      </c>
      <c r="O79" s="10" t="s">
        <v>17</v>
      </c>
      <c r="P79" s="13" t="s">
        <v>17</v>
      </c>
      <c r="Q79" s="13" t="s">
        <v>14</v>
      </c>
      <c r="R79" s="13" t="s">
        <v>14</v>
      </c>
      <c r="S79" s="11" t="s">
        <v>183</v>
      </c>
      <c r="T79" s="52" t="s">
        <v>1009</v>
      </c>
      <c r="U79" s="50"/>
      <c r="V79" s="57">
        <v>1</v>
      </c>
      <c r="W79" s="57">
        <v>1</v>
      </c>
      <c r="X79" s="58">
        <v>1</v>
      </c>
      <c r="Y79" s="57">
        <v>1</v>
      </c>
      <c r="Z79" s="57">
        <v>4</v>
      </c>
      <c r="AA79" s="57">
        <v>4</v>
      </c>
      <c r="AB79" s="53" t="s">
        <v>764</v>
      </c>
      <c r="AC79" s="53" t="s">
        <v>724</v>
      </c>
      <c r="AD79" s="53" t="s">
        <v>724</v>
      </c>
      <c r="AE79" s="53" t="s">
        <v>724</v>
      </c>
    </row>
    <row r="80" spans="1:31" ht="150" x14ac:dyDescent="0.25">
      <c r="A80">
        <v>21</v>
      </c>
      <c r="B80" s="46">
        <v>68</v>
      </c>
      <c r="C80" s="10" t="s">
        <v>168</v>
      </c>
      <c r="D80" s="11" t="s">
        <v>169</v>
      </c>
      <c r="E80" s="9" t="s">
        <v>16</v>
      </c>
      <c r="F80" s="11" t="s">
        <v>840</v>
      </c>
      <c r="G80" s="14" t="s">
        <v>413</v>
      </c>
      <c r="H80" s="14" t="s">
        <v>414</v>
      </c>
      <c r="I80" s="47">
        <v>42480</v>
      </c>
      <c r="J80" s="47" t="s">
        <v>38</v>
      </c>
      <c r="K80" s="48">
        <v>365</v>
      </c>
      <c r="L80" s="47">
        <v>42895</v>
      </c>
      <c r="M80" s="48">
        <v>5</v>
      </c>
      <c r="N80" s="49" t="s">
        <v>17</v>
      </c>
      <c r="O80" s="10" t="s">
        <v>17</v>
      </c>
      <c r="P80" s="13" t="s">
        <v>17</v>
      </c>
      <c r="Q80" s="13" t="s">
        <v>14</v>
      </c>
      <c r="R80" s="13" t="s">
        <v>14</v>
      </c>
      <c r="S80" s="11" t="s">
        <v>170</v>
      </c>
      <c r="T80" s="52" t="s">
        <v>1010</v>
      </c>
      <c r="U80" s="50"/>
      <c r="V80" s="57">
        <v>1</v>
      </c>
      <c r="W80" s="57">
        <v>1</v>
      </c>
      <c r="X80" s="58">
        <v>1</v>
      </c>
      <c r="Y80" s="57">
        <v>1</v>
      </c>
      <c r="Z80" s="57">
        <v>4</v>
      </c>
      <c r="AA80" s="57">
        <v>4</v>
      </c>
      <c r="AB80" s="53" t="s">
        <v>621</v>
      </c>
      <c r="AC80" s="53" t="s">
        <v>622</v>
      </c>
      <c r="AD80" s="53" t="s">
        <v>724</v>
      </c>
      <c r="AE80" s="53" t="s">
        <v>724</v>
      </c>
    </row>
    <row r="81" spans="1:31" ht="405" x14ac:dyDescent="0.25">
      <c r="A81">
        <v>21</v>
      </c>
      <c r="B81" s="46">
        <v>69</v>
      </c>
      <c r="C81" s="10" t="s">
        <v>168</v>
      </c>
      <c r="D81" s="11" t="s">
        <v>169</v>
      </c>
      <c r="E81" s="9" t="s">
        <v>19</v>
      </c>
      <c r="F81" s="11" t="s">
        <v>179</v>
      </c>
      <c r="G81" s="14" t="s">
        <v>413</v>
      </c>
      <c r="H81" s="14" t="s">
        <v>414</v>
      </c>
      <c r="I81" s="47">
        <v>42489</v>
      </c>
      <c r="J81" s="47" t="s">
        <v>38</v>
      </c>
      <c r="K81" s="48">
        <v>365</v>
      </c>
      <c r="L81" s="47">
        <v>42895</v>
      </c>
      <c r="M81" s="48">
        <v>5</v>
      </c>
      <c r="N81" s="49" t="s">
        <v>17</v>
      </c>
      <c r="O81" s="10" t="s">
        <v>17</v>
      </c>
      <c r="P81" s="13" t="s">
        <v>17</v>
      </c>
      <c r="Q81" s="13" t="s">
        <v>14</v>
      </c>
      <c r="R81" s="13" t="s">
        <v>14</v>
      </c>
      <c r="S81" s="11" t="s">
        <v>180</v>
      </c>
      <c r="T81" s="52" t="s">
        <v>1011</v>
      </c>
      <c r="U81" s="50"/>
      <c r="V81" s="57">
        <v>1</v>
      </c>
      <c r="W81" s="57">
        <v>1</v>
      </c>
      <c r="X81" s="58">
        <v>1</v>
      </c>
      <c r="Y81" s="57">
        <v>1</v>
      </c>
      <c r="Z81" s="57">
        <v>4</v>
      </c>
      <c r="AA81" s="57">
        <v>4</v>
      </c>
      <c r="AB81" s="53" t="s">
        <v>946</v>
      </c>
      <c r="AC81" s="53" t="s">
        <v>724</v>
      </c>
      <c r="AD81" s="53" t="s">
        <v>724</v>
      </c>
      <c r="AE81" s="53" t="s">
        <v>489</v>
      </c>
    </row>
    <row r="82" spans="1:31" ht="409.5" x14ac:dyDescent="0.25">
      <c r="A82">
        <v>21</v>
      </c>
      <c r="B82" s="46">
        <v>70</v>
      </c>
      <c r="C82" s="10" t="s">
        <v>168</v>
      </c>
      <c r="D82" s="11" t="s">
        <v>169</v>
      </c>
      <c r="E82" s="9" t="s">
        <v>12</v>
      </c>
      <c r="F82" s="11" t="s">
        <v>177</v>
      </c>
      <c r="G82" s="14" t="s">
        <v>413</v>
      </c>
      <c r="H82" s="14" t="s">
        <v>414</v>
      </c>
      <c r="I82" s="47">
        <v>42494</v>
      </c>
      <c r="J82" s="47">
        <v>42895</v>
      </c>
      <c r="K82" s="48">
        <v>365</v>
      </c>
      <c r="L82" s="47">
        <v>42895</v>
      </c>
      <c r="M82" s="48">
        <v>5</v>
      </c>
      <c r="N82" s="49" t="s">
        <v>14</v>
      </c>
      <c r="O82" s="10" t="s">
        <v>17</v>
      </c>
      <c r="P82" s="13" t="s">
        <v>17</v>
      </c>
      <c r="Q82" s="13" t="s">
        <v>14</v>
      </c>
      <c r="R82" s="13" t="s">
        <v>14</v>
      </c>
      <c r="S82" s="11" t="s">
        <v>178</v>
      </c>
      <c r="T82" s="52" t="s">
        <v>324</v>
      </c>
      <c r="U82" s="50"/>
      <c r="V82" s="57">
        <v>1</v>
      </c>
      <c r="W82" s="57">
        <v>1</v>
      </c>
      <c r="X82" s="58">
        <v>0.75</v>
      </c>
      <c r="Y82" s="57">
        <v>0.6</v>
      </c>
      <c r="Z82" s="57">
        <v>4</v>
      </c>
      <c r="AA82" s="57">
        <v>4</v>
      </c>
      <c r="AB82" s="53" t="s">
        <v>918</v>
      </c>
      <c r="AC82" s="53" t="s">
        <v>919</v>
      </c>
      <c r="AD82" s="53" t="s">
        <v>599</v>
      </c>
      <c r="AE82" s="53" t="s">
        <v>917</v>
      </c>
    </row>
    <row r="83" spans="1:31" ht="409.5" x14ac:dyDescent="0.25">
      <c r="A83">
        <v>21</v>
      </c>
      <c r="B83" s="46">
        <v>71</v>
      </c>
      <c r="C83" s="10" t="s">
        <v>168</v>
      </c>
      <c r="D83" s="11" t="s">
        <v>169</v>
      </c>
      <c r="E83" s="9" t="s">
        <v>19</v>
      </c>
      <c r="F83" s="11" t="s">
        <v>181</v>
      </c>
      <c r="G83" s="14" t="s">
        <v>413</v>
      </c>
      <c r="H83" s="14" t="s">
        <v>414</v>
      </c>
      <c r="I83" s="47">
        <v>42495</v>
      </c>
      <c r="J83" s="47">
        <v>42735</v>
      </c>
      <c r="K83" s="48">
        <v>365</v>
      </c>
      <c r="L83" s="47">
        <v>42895</v>
      </c>
      <c r="M83" s="48">
        <v>5</v>
      </c>
      <c r="N83" s="49" t="s">
        <v>14</v>
      </c>
      <c r="O83" s="10" t="s">
        <v>17</v>
      </c>
      <c r="P83" s="13" t="s">
        <v>17</v>
      </c>
      <c r="Q83" s="13" t="s">
        <v>14</v>
      </c>
      <c r="R83" s="13" t="s">
        <v>14</v>
      </c>
      <c r="S83" s="11" t="s">
        <v>882</v>
      </c>
      <c r="T83" s="52" t="s">
        <v>324</v>
      </c>
      <c r="U83" s="50"/>
      <c r="V83" s="57">
        <v>1</v>
      </c>
      <c r="W83" s="57">
        <v>0.6</v>
      </c>
      <c r="X83" s="58">
        <v>0.50880000000000003</v>
      </c>
      <c r="Y83" s="57">
        <v>0</v>
      </c>
      <c r="Z83" s="57">
        <v>4</v>
      </c>
      <c r="AA83" s="57">
        <v>4</v>
      </c>
      <c r="AB83" s="53" t="s">
        <v>947</v>
      </c>
      <c r="AC83" s="53" t="s">
        <v>724</v>
      </c>
      <c r="AD83" s="53" t="s">
        <v>724</v>
      </c>
      <c r="AE83" s="53" t="s">
        <v>724</v>
      </c>
    </row>
    <row r="84" spans="1:31" ht="409.5" x14ac:dyDescent="0.25">
      <c r="A84">
        <v>22</v>
      </c>
      <c r="B84" s="46">
        <v>72</v>
      </c>
      <c r="C84" s="10" t="s">
        <v>184</v>
      </c>
      <c r="D84" s="11" t="s">
        <v>186</v>
      </c>
      <c r="E84" s="9" t="s">
        <v>47</v>
      </c>
      <c r="F84" s="11" t="s">
        <v>185</v>
      </c>
      <c r="G84" s="14" t="s">
        <v>408</v>
      </c>
      <c r="H84" s="14" t="s">
        <v>324</v>
      </c>
      <c r="I84" s="47">
        <v>42468</v>
      </c>
      <c r="J84" s="47">
        <v>42474</v>
      </c>
      <c r="K84" s="48">
        <v>10</v>
      </c>
      <c r="L84" s="47">
        <v>42544</v>
      </c>
      <c r="M84" s="48">
        <v>1</v>
      </c>
      <c r="N84" s="49" t="s">
        <v>14</v>
      </c>
      <c r="O84" s="10" t="s">
        <v>14</v>
      </c>
      <c r="P84" s="13" t="s">
        <v>14</v>
      </c>
      <c r="Q84" s="13" t="s">
        <v>17</v>
      </c>
      <c r="R84" s="13" t="s">
        <v>17</v>
      </c>
      <c r="S84" s="11" t="s">
        <v>187</v>
      </c>
      <c r="T84" s="52" t="s">
        <v>324</v>
      </c>
      <c r="U84" s="50"/>
      <c r="V84" s="57">
        <v>1</v>
      </c>
      <c r="W84" s="57">
        <v>1</v>
      </c>
      <c r="X84" s="58">
        <v>1</v>
      </c>
      <c r="Y84" s="57">
        <v>1</v>
      </c>
      <c r="Z84" s="57">
        <v>1</v>
      </c>
      <c r="AA84" s="57">
        <v>1</v>
      </c>
      <c r="AB84" s="53" t="s">
        <v>535</v>
      </c>
      <c r="AC84" s="53" t="s">
        <v>536</v>
      </c>
      <c r="AD84" s="53" t="s">
        <v>724</v>
      </c>
      <c r="AE84" s="53" t="s">
        <v>724</v>
      </c>
    </row>
    <row r="85" spans="1:31" ht="315" x14ac:dyDescent="0.25">
      <c r="A85">
        <v>23</v>
      </c>
      <c r="B85" s="46">
        <v>73</v>
      </c>
      <c r="C85" s="10" t="s">
        <v>188</v>
      </c>
      <c r="D85" s="11" t="s">
        <v>190</v>
      </c>
      <c r="E85" s="9" t="s">
        <v>47</v>
      </c>
      <c r="F85" s="11" t="s">
        <v>189</v>
      </c>
      <c r="G85" s="14" t="s">
        <v>408</v>
      </c>
      <c r="H85" s="14" t="s">
        <v>324</v>
      </c>
      <c r="I85" s="47">
        <v>42468</v>
      </c>
      <c r="J85" s="47">
        <v>42474</v>
      </c>
      <c r="K85" s="48">
        <v>5</v>
      </c>
      <c r="L85" s="47">
        <v>42537</v>
      </c>
      <c r="M85" s="48">
        <v>1</v>
      </c>
      <c r="N85" s="49" t="s">
        <v>14</v>
      </c>
      <c r="O85" s="10" t="s">
        <v>14</v>
      </c>
      <c r="P85" s="13" t="s">
        <v>14</v>
      </c>
      <c r="Q85" s="13" t="s">
        <v>17</v>
      </c>
      <c r="R85" s="13" t="s">
        <v>17</v>
      </c>
      <c r="S85" s="11" t="s">
        <v>191</v>
      </c>
      <c r="T85" s="52" t="s">
        <v>324</v>
      </c>
      <c r="U85" s="50"/>
      <c r="V85" s="57">
        <v>1</v>
      </c>
      <c r="W85" s="57">
        <v>1</v>
      </c>
      <c r="X85" s="58">
        <v>1</v>
      </c>
      <c r="Y85" s="57">
        <v>1</v>
      </c>
      <c r="Z85" s="57">
        <v>1</v>
      </c>
      <c r="AA85" s="57">
        <v>1</v>
      </c>
      <c r="AB85" s="53" t="s">
        <v>538</v>
      </c>
      <c r="AC85" s="53" t="s">
        <v>539</v>
      </c>
      <c r="AD85" s="53" t="s">
        <v>540</v>
      </c>
      <c r="AE85" s="53" t="s">
        <v>324</v>
      </c>
    </row>
    <row r="86" spans="1:31" ht="165" x14ac:dyDescent="0.25">
      <c r="A86">
        <v>23</v>
      </c>
      <c r="B86" s="46">
        <v>74</v>
      </c>
      <c r="C86" s="10" t="s">
        <v>188</v>
      </c>
      <c r="D86" s="11" t="s">
        <v>190</v>
      </c>
      <c r="E86" s="9" t="s">
        <v>47</v>
      </c>
      <c r="F86" s="11" t="s">
        <v>192</v>
      </c>
      <c r="G86" s="14" t="s">
        <v>408</v>
      </c>
      <c r="H86" s="14" t="s">
        <v>324</v>
      </c>
      <c r="I86" s="47">
        <v>42468</v>
      </c>
      <c r="J86" s="47">
        <v>42474</v>
      </c>
      <c r="K86" s="48">
        <v>5</v>
      </c>
      <c r="L86" s="47">
        <v>42537</v>
      </c>
      <c r="M86" s="48">
        <v>1</v>
      </c>
      <c r="N86" s="49" t="s">
        <v>14</v>
      </c>
      <c r="O86" s="10" t="s">
        <v>14</v>
      </c>
      <c r="P86" s="13" t="s">
        <v>14</v>
      </c>
      <c r="Q86" s="13" t="s">
        <v>17</v>
      </c>
      <c r="R86" s="13" t="s">
        <v>17</v>
      </c>
      <c r="S86" s="11" t="s">
        <v>193</v>
      </c>
      <c r="T86" s="52" t="s">
        <v>324</v>
      </c>
      <c r="U86" s="50"/>
      <c r="V86" s="57">
        <v>1</v>
      </c>
      <c r="W86" s="57">
        <v>1</v>
      </c>
      <c r="X86" s="58">
        <v>1</v>
      </c>
      <c r="Y86" s="57">
        <v>1</v>
      </c>
      <c r="Z86" s="57">
        <v>1</v>
      </c>
      <c r="AA86" s="57">
        <v>1</v>
      </c>
      <c r="AB86" s="53" t="s">
        <v>542</v>
      </c>
      <c r="AC86" s="53" t="s">
        <v>543</v>
      </c>
      <c r="AD86" s="53" t="s">
        <v>724</v>
      </c>
      <c r="AE86" s="53" t="s">
        <v>724</v>
      </c>
    </row>
    <row r="87" spans="1:31" ht="165" x14ac:dyDescent="0.25">
      <c r="A87">
        <v>24</v>
      </c>
      <c r="B87" s="46">
        <v>75</v>
      </c>
      <c r="C87" s="10" t="s">
        <v>194</v>
      </c>
      <c r="D87" s="11" t="s">
        <v>196</v>
      </c>
      <c r="E87" s="9" t="s">
        <v>47</v>
      </c>
      <c r="F87" s="11" t="s">
        <v>195</v>
      </c>
      <c r="G87" s="14" t="s">
        <v>408</v>
      </c>
      <c r="H87" s="14" t="s">
        <v>324</v>
      </c>
      <c r="I87" s="47">
        <v>42468</v>
      </c>
      <c r="J87" s="47">
        <v>42474</v>
      </c>
      <c r="K87" s="48">
        <v>90</v>
      </c>
      <c r="L87" s="47">
        <v>42622</v>
      </c>
      <c r="M87" s="48">
        <v>1</v>
      </c>
      <c r="N87" s="49" t="s">
        <v>14</v>
      </c>
      <c r="O87" s="10" t="s">
        <v>14</v>
      </c>
      <c r="P87" s="13" t="s">
        <v>14</v>
      </c>
      <c r="Q87" s="13" t="s">
        <v>17</v>
      </c>
      <c r="R87" s="13" t="s">
        <v>17</v>
      </c>
      <c r="S87" s="11" t="s">
        <v>197</v>
      </c>
      <c r="T87" s="52" t="s">
        <v>324</v>
      </c>
      <c r="U87" s="50"/>
      <c r="V87" s="57">
        <v>1</v>
      </c>
      <c r="W87" s="57">
        <v>1</v>
      </c>
      <c r="X87" s="58">
        <v>1</v>
      </c>
      <c r="Y87" s="57">
        <v>1</v>
      </c>
      <c r="Z87" s="57">
        <v>1</v>
      </c>
      <c r="AA87" s="57">
        <v>1</v>
      </c>
      <c r="AB87" s="53" t="s">
        <v>545</v>
      </c>
      <c r="AC87" s="53" t="s">
        <v>724</v>
      </c>
      <c r="AD87" s="53" t="s">
        <v>724</v>
      </c>
      <c r="AE87" s="53" t="s">
        <v>724</v>
      </c>
    </row>
    <row r="88" spans="1:31" ht="76.5" x14ac:dyDescent="0.25">
      <c r="A88">
        <v>25</v>
      </c>
      <c r="B88" s="46">
        <v>76</v>
      </c>
      <c r="C88" s="10" t="s">
        <v>198</v>
      </c>
      <c r="D88" s="11" t="s">
        <v>200</v>
      </c>
      <c r="E88" s="9" t="s">
        <v>47</v>
      </c>
      <c r="F88" s="11" t="s">
        <v>199</v>
      </c>
      <c r="G88" s="14" t="s">
        <v>408</v>
      </c>
      <c r="H88" s="14" t="s">
        <v>324</v>
      </c>
      <c r="I88" s="47">
        <v>42468</v>
      </c>
      <c r="J88" s="47">
        <v>42474</v>
      </c>
      <c r="K88" s="48">
        <v>90</v>
      </c>
      <c r="L88" s="47">
        <v>42622</v>
      </c>
      <c r="M88" s="48">
        <v>1</v>
      </c>
      <c r="N88" s="49" t="s">
        <v>14</v>
      </c>
      <c r="O88" s="10" t="s">
        <v>14</v>
      </c>
      <c r="P88" s="13" t="s">
        <v>14</v>
      </c>
      <c r="Q88" s="13" t="s">
        <v>17</v>
      </c>
      <c r="R88" s="13" t="s">
        <v>17</v>
      </c>
      <c r="S88" s="11" t="s">
        <v>201</v>
      </c>
      <c r="T88" s="52" t="s">
        <v>324</v>
      </c>
      <c r="U88" s="50"/>
      <c r="V88" s="57">
        <v>1</v>
      </c>
      <c r="W88" s="57">
        <v>1</v>
      </c>
      <c r="X88" s="58">
        <v>1</v>
      </c>
      <c r="Y88" s="57">
        <v>1</v>
      </c>
      <c r="Z88" s="57">
        <v>1</v>
      </c>
      <c r="AA88" s="57">
        <v>1</v>
      </c>
      <c r="AB88" s="53" t="s">
        <v>547</v>
      </c>
      <c r="AC88" s="53" t="s">
        <v>724</v>
      </c>
      <c r="AD88" s="53" t="s">
        <v>724</v>
      </c>
      <c r="AE88" s="53" t="s">
        <v>724</v>
      </c>
    </row>
    <row r="89" spans="1:31" ht="409.5" x14ac:dyDescent="0.25">
      <c r="A89">
        <v>26</v>
      </c>
      <c r="B89" s="46">
        <v>78</v>
      </c>
      <c r="C89" s="10" t="s">
        <v>202</v>
      </c>
      <c r="D89" s="11" t="s">
        <v>203</v>
      </c>
      <c r="E89" s="9" t="s">
        <v>29</v>
      </c>
      <c r="F89" s="11" t="s">
        <v>71</v>
      </c>
      <c r="G89" s="14" t="s">
        <v>408</v>
      </c>
      <c r="H89" s="14" t="s">
        <v>324</v>
      </c>
      <c r="I89" s="47">
        <v>42494</v>
      </c>
      <c r="J89" s="47">
        <v>42713</v>
      </c>
      <c r="K89" s="48">
        <v>300</v>
      </c>
      <c r="L89" s="47">
        <v>42834</v>
      </c>
      <c r="M89" s="48">
        <v>2</v>
      </c>
      <c r="N89" s="49" t="s">
        <v>14</v>
      </c>
      <c r="O89" s="10" t="s">
        <v>17</v>
      </c>
      <c r="P89" s="13" t="s">
        <v>17</v>
      </c>
      <c r="Q89" s="13" t="s">
        <v>14</v>
      </c>
      <c r="R89" s="13" t="s">
        <v>14</v>
      </c>
      <c r="S89" s="11" t="s">
        <v>204</v>
      </c>
      <c r="T89" s="52" t="s">
        <v>324</v>
      </c>
      <c r="U89" s="50"/>
      <c r="V89" s="57">
        <v>1</v>
      </c>
      <c r="W89" s="57">
        <v>1</v>
      </c>
      <c r="X89" s="58">
        <v>0.6</v>
      </c>
      <c r="Y89" s="57">
        <v>0.6</v>
      </c>
      <c r="Z89" s="57">
        <v>4</v>
      </c>
      <c r="AA89" s="57">
        <v>4</v>
      </c>
      <c r="AB89" s="53" t="s">
        <v>766</v>
      </c>
      <c r="AC89" s="53" t="s">
        <v>724</v>
      </c>
      <c r="AD89" s="53" t="s">
        <v>724</v>
      </c>
      <c r="AE89" s="53" t="s">
        <v>948</v>
      </c>
    </row>
    <row r="90" spans="1:31" ht="105" x14ac:dyDescent="0.25">
      <c r="A90">
        <v>27</v>
      </c>
      <c r="B90" s="46">
        <v>79</v>
      </c>
      <c r="C90" s="10" t="s">
        <v>206</v>
      </c>
      <c r="D90" s="11" t="s">
        <v>207</v>
      </c>
      <c r="E90" s="9" t="s">
        <v>16</v>
      </c>
      <c r="F90" s="11" t="s">
        <v>841</v>
      </c>
      <c r="G90" s="14" t="s">
        <v>408</v>
      </c>
      <c r="H90" s="14" t="s">
        <v>324</v>
      </c>
      <c r="I90" s="47">
        <v>42480</v>
      </c>
      <c r="J90" s="47" t="s">
        <v>38</v>
      </c>
      <c r="K90" s="48" t="s">
        <v>324</v>
      </c>
      <c r="L90" s="47" t="s">
        <v>324</v>
      </c>
      <c r="M90" s="48">
        <v>2</v>
      </c>
      <c r="N90" s="49" t="s">
        <v>17</v>
      </c>
      <c r="O90" s="10" t="s">
        <v>17</v>
      </c>
      <c r="P90" s="13" t="s">
        <v>17</v>
      </c>
      <c r="Q90" s="13" t="s">
        <v>14</v>
      </c>
      <c r="R90" s="13" t="s">
        <v>14</v>
      </c>
      <c r="S90" s="11" t="s">
        <v>208</v>
      </c>
      <c r="T90" s="52" t="s">
        <v>1012</v>
      </c>
      <c r="U90" s="50"/>
      <c r="V90" s="57">
        <v>1</v>
      </c>
      <c r="W90" s="57">
        <v>1</v>
      </c>
      <c r="X90" s="58">
        <v>1</v>
      </c>
      <c r="Y90" s="57">
        <v>1</v>
      </c>
      <c r="Z90" s="57">
        <v>4</v>
      </c>
      <c r="AA90" s="57">
        <v>4</v>
      </c>
      <c r="AB90" s="53" t="s">
        <v>909</v>
      </c>
      <c r="AC90" s="53" t="s">
        <v>910</v>
      </c>
      <c r="AD90" s="53" t="s">
        <v>911</v>
      </c>
      <c r="AE90" s="53">
        <v>0</v>
      </c>
    </row>
    <row r="91" spans="1:31" ht="409.5" x14ac:dyDescent="0.25">
      <c r="A91">
        <v>27</v>
      </c>
      <c r="B91" s="46">
        <v>80</v>
      </c>
      <c r="C91" s="10" t="s">
        <v>206</v>
      </c>
      <c r="D91" s="11" t="s">
        <v>207</v>
      </c>
      <c r="E91" s="9" t="s">
        <v>24</v>
      </c>
      <c r="F91" s="11" t="s">
        <v>842</v>
      </c>
      <c r="G91" s="14" t="s">
        <v>408</v>
      </c>
      <c r="H91" s="14" t="s">
        <v>324</v>
      </c>
      <c r="I91" s="47">
        <v>42500</v>
      </c>
      <c r="J91" s="47">
        <v>42673</v>
      </c>
      <c r="K91" s="48" t="s">
        <v>324</v>
      </c>
      <c r="L91" s="47" t="s">
        <v>324</v>
      </c>
      <c r="M91" s="48">
        <v>2</v>
      </c>
      <c r="N91" s="49" t="s">
        <v>14</v>
      </c>
      <c r="O91" s="10" t="s">
        <v>17</v>
      </c>
      <c r="P91" s="13" t="s">
        <v>17</v>
      </c>
      <c r="Q91" s="13" t="s">
        <v>14</v>
      </c>
      <c r="R91" s="13" t="s">
        <v>14</v>
      </c>
      <c r="S91" s="11" t="s">
        <v>210</v>
      </c>
      <c r="T91" s="52" t="s">
        <v>324</v>
      </c>
      <c r="U91" s="50"/>
      <c r="V91" s="57">
        <v>1</v>
      </c>
      <c r="W91" s="57">
        <v>1</v>
      </c>
      <c r="X91" s="58">
        <v>1</v>
      </c>
      <c r="Y91" s="57">
        <v>1</v>
      </c>
      <c r="Z91" s="57">
        <v>4</v>
      </c>
      <c r="AA91" s="57">
        <v>4</v>
      </c>
      <c r="AB91" s="53" t="s">
        <v>22</v>
      </c>
      <c r="AC91" s="53" t="s">
        <v>460</v>
      </c>
      <c r="AD91" s="53" t="s">
        <v>461</v>
      </c>
      <c r="AE91" s="53" t="s">
        <v>462</v>
      </c>
    </row>
    <row r="92" spans="1:31" ht="409.5" x14ac:dyDescent="0.25">
      <c r="A92">
        <v>27</v>
      </c>
      <c r="B92" s="46">
        <v>81</v>
      </c>
      <c r="C92" s="10" t="s">
        <v>206</v>
      </c>
      <c r="D92" s="11" t="s">
        <v>207</v>
      </c>
      <c r="E92" s="9" t="s">
        <v>24</v>
      </c>
      <c r="F92" s="11" t="s">
        <v>843</v>
      </c>
      <c r="G92" s="14" t="s">
        <v>408</v>
      </c>
      <c r="H92" s="14" t="s">
        <v>324</v>
      </c>
      <c r="I92" s="47">
        <v>42500</v>
      </c>
      <c r="J92" s="47">
        <v>42673</v>
      </c>
      <c r="K92" s="48" t="s">
        <v>324</v>
      </c>
      <c r="L92" s="47" t="s">
        <v>324</v>
      </c>
      <c r="M92" s="48">
        <v>2</v>
      </c>
      <c r="N92" s="49" t="s">
        <v>17</v>
      </c>
      <c r="O92" s="10" t="s">
        <v>17</v>
      </c>
      <c r="P92" s="13" t="s">
        <v>17</v>
      </c>
      <c r="Q92" s="13" t="s">
        <v>14</v>
      </c>
      <c r="R92" s="13" t="s">
        <v>14</v>
      </c>
      <c r="S92" s="11" t="s">
        <v>209</v>
      </c>
      <c r="T92" s="52" t="s">
        <v>1013</v>
      </c>
      <c r="U92" s="50"/>
      <c r="V92" s="57">
        <v>1</v>
      </c>
      <c r="W92" s="57">
        <v>1</v>
      </c>
      <c r="X92" s="58">
        <v>1</v>
      </c>
      <c r="Y92" s="57">
        <v>1</v>
      </c>
      <c r="Z92" s="57">
        <v>4</v>
      </c>
      <c r="AA92" s="57">
        <v>4</v>
      </c>
      <c r="AB92" s="53" t="s">
        <v>463</v>
      </c>
      <c r="AC92" s="53" t="s">
        <v>23</v>
      </c>
      <c r="AD92" s="53" t="s">
        <v>461</v>
      </c>
      <c r="AE92" s="53" t="s">
        <v>462</v>
      </c>
    </row>
    <row r="93" spans="1:31" ht="409.5" x14ac:dyDescent="0.25">
      <c r="A93">
        <v>28</v>
      </c>
      <c r="B93" s="46">
        <v>82</v>
      </c>
      <c r="C93" s="10" t="s">
        <v>211</v>
      </c>
      <c r="D93" s="11" t="s">
        <v>213</v>
      </c>
      <c r="E93" s="9" t="s">
        <v>29</v>
      </c>
      <c r="F93" s="11" t="s">
        <v>212</v>
      </c>
      <c r="G93" s="14" t="s">
        <v>408</v>
      </c>
      <c r="H93" s="14" t="s">
        <v>324</v>
      </c>
      <c r="I93" s="47">
        <v>42468</v>
      </c>
      <c r="J93" s="47">
        <v>42498</v>
      </c>
      <c r="K93" s="48">
        <v>30</v>
      </c>
      <c r="L93" s="47">
        <v>42560</v>
      </c>
      <c r="M93" s="48">
        <v>2</v>
      </c>
      <c r="N93" s="49" t="s">
        <v>14</v>
      </c>
      <c r="O93" s="10" t="s">
        <v>14</v>
      </c>
      <c r="P93" s="13" t="s">
        <v>14</v>
      </c>
      <c r="Q93" s="13" t="s">
        <v>17</v>
      </c>
      <c r="R93" s="13" t="s">
        <v>17</v>
      </c>
      <c r="S93" s="11" t="s">
        <v>214</v>
      </c>
      <c r="T93" s="52" t="s">
        <v>324</v>
      </c>
      <c r="U93" s="50"/>
      <c r="V93" s="57">
        <v>1</v>
      </c>
      <c r="W93" s="57">
        <v>1</v>
      </c>
      <c r="X93" s="58">
        <v>1</v>
      </c>
      <c r="Y93" s="57">
        <v>1</v>
      </c>
      <c r="Z93" s="57">
        <v>1</v>
      </c>
      <c r="AA93" s="57">
        <v>1</v>
      </c>
      <c r="AB93" s="53" t="s">
        <v>768</v>
      </c>
      <c r="AC93" s="53" t="s">
        <v>724</v>
      </c>
      <c r="AD93" s="53" t="s">
        <v>724</v>
      </c>
      <c r="AE93" s="53" t="s">
        <v>724</v>
      </c>
    </row>
    <row r="94" spans="1:31" ht="300" x14ac:dyDescent="0.25">
      <c r="A94">
        <v>28</v>
      </c>
      <c r="B94" s="46">
        <v>83</v>
      </c>
      <c r="C94" s="10" t="s">
        <v>211</v>
      </c>
      <c r="D94" s="11" t="s">
        <v>213</v>
      </c>
      <c r="E94" s="9" t="s">
        <v>29</v>
      </c>
      <c r="F94" s="11" t="s">
        <v>215</v>
      </c>
      <c r="G94" s="14" t="s">
        <v>408</v>
      </c>
      <c r="H94" s="14" t="s">
        <v>324</v>
      </c>
      <c r="I94" s="47">
        <v>42468</v>
      </c>
      <c r="J94" s="47">
        <v>42498</v>
      </c>
      <c r="K94" s="48">
        <v>30</v>
      </c>
      <c r="L94" s="47">
        <v>42498</v>
      </c>
      <c r="M94" s="48">
        <v>2</v>
      </c>
      <c r="N94" s="49" t="s">
        <v>14</v>
      </c>
      <c r="O94" s="10" t="s">
        <v>14</v>
      </c>
      <c r="P94" s="13" t="s">
        <v>14</v>
      </c>
      <c r="Q94" s="13" t="s">
        <v>17</v>
      </c>
      <c r="R94" s="13" t="s">
        <v>17</v>
      </c>
      <c r="S94" s="11" t="s">
        <v>216</v>
      </c>
      <c r="T94" s="52" t="s">
        <v>324</v>
      </c>
      <c r="U94" s="50"/>
      <c r="V94" s="57">
        <v>1</v>
      </c>
      <c r="W94" s="57">
        <v>1</v>
      </c>
      <c r="X94" s="58">
        <v>1</v>
      </c>
      <c r="Y94" s="57">
        <v>1</v>
      </c>
      <c r="Z94" s="57">
        <v>1</v>
      </c>
      <c r="AA94" s="57">
        <v>1</v>
      </c>
      <c r="AB94" s="53" t="s">
        <v>770</v>
      </c>
      <c r="AC94" s="53" t="s">
        <v>724</v>
      </c>
      <c r="AD94" s="53" t="s">
        <v>724</v>
      </c>
      <c r="AE94" s="53" t="s">
        <v>724</v>
      </c>
    </row>
    <row r="95" spans="1:31" ht="409.5" x14ac:dyDescent="0.25">
      <c r="A95">
        <v>28</v>
      </c>
      <c r="B95" s="46">
        <v>84</v>
      </c>
      <c r="C95" s="10" t="s">
        <v>211</v>
      </c>
      <c r="D95" s="11" t="s">
        <v>213</v>
      </c>
      <c r="E95" s="9" t="s">
        <v>29</v>
      </c>
      <c r="F95" s="11" t="s">
        <v>844</v>
      </c>
      <c r="G95" s="14" t="s">
        <v>408</v>
      </c>
      <c r="H95" s="14" t="s">
        <v>324</v>
      </c>
      <c r="I95" s="47">
        <v>42598</v>
      </c>
      <c r="J95" s="47">
        <v>42613</v>
      </c>
      <c r="K95" s="48">
        <v>30</v>
      </c>
      <c r="L95" s="55"/>
      <c r="M95" s="48">
        <v>2</v>
      </c>
      <c r="N95" s="49" t="s">
        <v>14</v>
      </c>
      <c r="O95" s="10" t="s">
        <v>14</v>
      </c>
      <c r="P95" s="13" t="s">
        <v>14</v>
      </c>
      <c r="Q95" s="13" t="s">
        <v>14</v>
      </c>
      <c r="R95" s="13" t="s">
        <v>17</v>
      </c>
      <c r="S95" s="11" t="s">
        <v>883</v>
      </c>
      <c r="T95" s="52" t="s">
        <v>324</v>
      </c>
      <c r="U95" s="50" t="s">
        <v>17</v>
      </c>
      <c r="V95" s="57">
        <v>4</v>
      </c>
      <c r="W95" s="57">
        <v>1</v>
      </c>
      <c r="X95" s="58">
        <v>1</v>
      </c>
      <c r="Y95" s="57">
        <v>1</v>
      </c>
      <c r="Z95" s="57">
        <v>4</v>
      </c>
      <c r="AA95" s="57">
        <v>1</v>
      </c>
      <c r="AB95" s="53" t="s">
        <v>949</v>
      </c>
      <c r="AC95" s="53" t="s">
        <v>724</v>
      </c>
      <c r="AD95" s="53" t="s">
        <v>773</v>
      </c>
      <c r="AE95" s="53" t="s">
        <v>13</v>
      </c>
    </row>
    <row r="96" spans="1:31" ht="409.5" x14ac:dyDescent="0.25">
      <c r="A96">
        <v>28</v>
      </c>
      <c r="B96" s="46">
        <v>85</v>
      </c>
      <c r="C96" s="10" t="s">
        <v>211</v>
      </c>
      <c r="D96" s="11" t="s">
        <v>213</v>
      </c>
      <c r="E96" s="9" t="s">
        <v>29</v>
      </c>
      <c r="F96" s="11" t="s">
        <v>845</v>
      </c>
      <c r="G96" s="14" t="s">
        <v>408</v>
      </c>
      <c r="H96" s="14" t="s">
        <v>324</v>
      </c>
      <c r="I96" s="47">
        <v>42622</v>
      </c>
      <c r="J96" s="47">
        <v>42643</v>
      </c>
      <c r="K96" s="48">
        <v>30</v>
      </c>
      <c r="L96" s="55"/>
      <c r="M96" s="48">
        <v>2</v>
      </c>
      <c r="N96" s="49" t="s">
        <v>14</v>
      </c>
      <c r="O96" s="10" t="s">
        <v>17</v>
      </c>
      <c r="P96" s="13" t="s">
        <v>17</v>
      </c>
      <c r="Q96" s="13" t="s">
        <v>14</v>
      </c>
      <c r="R96" s="13" t="s">
        <v>17</v>
      </c>
      <c r="S96" s="11" t="s">
        <v>884</v>
      </c>
      <c r="T96" s="52" t="s">
        <v>324</v>
      </c>
      <c r="U96" s="50" t="s">
        <v>17</v>
      </c>
      <c r="V96" s="57">
        <v>4</v>
      </c>
      <c r="W96" s="57">
        <v>0</v>
      </c>
      <c r="X96" s="58">
        <v>0.4</v>
      </c>
      <c r="Y96" s="57">
        <v>0</v>
      </c>
      <c r="Z96" s="57">
        <v>4</v>
      </c>
      <c r="AA96" s="57">
        <v>0</v>
      </c>
      <c r="AB96" s="53" t="s">
        <v>950</v>
      </c>
      <c r="AC96" s="53" t="s">
        <v>724</v>
      </c>
      <c r="AD96" s="53" t="s">
        <v>776</v>
      </c>
      <c r="AE96" s="53" t="s">
        <v>777</v>
      </c>
    </row>
    <row r="97" spans="1:31" ht="210" x14ac:dyDescent="0.25">
      <c r="A97">
        <v>28</v>
      </c>
      <c r="B97" s="46">
        <v>86</v>
      </c>
      <c r="C97" s="10" t="s">
        <v>211</v>
      </c>
      <c r="D97" s="11" t="s">
        <v>213</v>
      </c>
      <c r="E97" s="9" t="s">
        <v>29</v>
      </c>
      <c r="F97" s="11" t="s">
        <v>846</v>
      </c>
      <c r="G97" s="14" t="s">
        <v>408</v>
      </c>
      <c r="H97" s="14" t="s">
        <v>324</v>
      </c>
      <c r="I97" s="47">
        <v>42644</v>
      </c>
      <c r="J97" s="47">
        <v>42735</v>
      </c>
      <c r="K97" s="48">
        <v>30</v>
      </c>
      <c r="L97" s="55"/>
      <c r="M97" s="48">
        <v>2</v>
      </c>
      <c r="N97" s="49" t="s">
        <v>14</v>
      </c>
      <c r="O97" s="10" t="s">
        <v>14</v>
      </c>
      <c r="P97" s="13" t="s">
        <v>14</v>
      </c>
      <c r="Q97" s="13" t="s">
        <v>14</v>
      </c>
      <c r="R97" s="13" t="s">
        <v>14</v>
      </c>
      <c r="S97" s="11" t="s">
        <v>885</v>
      </c>
      <c r="T97" s="52" t="s">
        <v>324</v>
      </c>
      <c r="U97" s="50" t="s">
        <v>17</v>
      </c>
      <c r="V97" s="57">
        <v>4</v>
      </c>
      <c r="W97" s="57">
        <v>4</v>
      </c>
      <c r="X97" s="58" t="s">
        <v>13</v>
      </c>
      <c r="Y97" s="57">
        <v>4</v>
      </c>
      <c r="Z97" s="57">
        <v>4</v>
      </c>
      <c r="AA97" s="57">
        <v>4</v>
      </c>
      <c r="AB97" s="53" t="s">
        <v>779</v>
      </c>
      <c r="AC97" s="53" t="s">
        <v>724</v>
      </c>
      <c r="AD97" s="53" t="s">
        <v>724</v>
      </c>
      <c r="AE97" s="53" t="s">
        <v>724</v>
      </c>
    </row>
    <row r="98" spans="1:31" ht="90" x14ac:dyDescent="0.25">
      <c r="A98">
        <v>30</v>
      </c>
      <c r="B98" s="46">
        <v>87</v>
      </c>
      <c r="C98" s="10" t="s">
        <v>217</v>
      </c>
      <c r="D98" s="11" t="s">
        <v>218</v>
      </c>
      <c r="E98" s="9" t="s">
        <v>30</v>
      </c>
      <c r="F98" s="11" t="s">
        <v>847</v>
      </c>
      <c r="G98" s="14" t="s">
        <v>413</v>
      </c>
      <c r="H98" s="14" t="s">
        <v>414</v>
      </c>
      <c r="I98" s="47">
        <v>42468</v>
      </c>
      <c r="J98" s="47">
        <v>42510</v>
      </c>
      <c r="K98" s="48">
        <v>365</v>
      </c>
      <c r="L98" s="47">
        <v>42833</v>
      </c>
      <c r="M98" s="48">
        <v>3</v>
      </c>
      <c r="N98" s="49" t="s">
        <v>14</v>
      </c>
      <c r="O98" s="10" t="s">
        <v>14</v>
      </c>
      <c r="P98" s="13" t="s">
        <v>17</v>
      </c>
      <c r="Q98" s="13" t="s">
        <v>14</v>
      </c>
      <c r="R98" s="13" t="s">
        <v>17</v>
      </c>
      <c r="S98" s="11" t="s">
        <v>219</v>
      </c>
      <c r="T98" s="52" t="s">
        <v>324</v>
      </c>
      <c r="U98" s="50"/>
      <c r="V98" s="57">
        <v>1</v>
      </c>
      <c r="W98" s="57">
        <v>1</v>
      </c>
      <c r="X98" s="58">
        <v>1</v>
      </c>
      <c r="Y98" s="57">
        <v>1</v>
      </c>
      <c r="Z98" s="57">
        <v>4</v>
      </c>
      <c r="AA98" s="57">
        <v>1</v>
      </c>
      <c r="AB98" s="53" t="s">
        <v>951</v>
      </c>
      <c r="AC98" s="53" t="s">
        <v>724</v>
      </c>
      <c r="AD98" s="53" t="s">
        <v>724</v>
      </c>
      <c r="AE98" s="53" t="s">
        <v>724</v>
      </c>
    </row>
    <row r="99" spans="1:31" ht="105" x14ac:dyDescent="0.25">
      <c r="A99">
        <v>30</v>
      </c>
      <c r="B99" s="46">
        <v>88</v>
      </c>
      <c r="C99" s="10" t="s">
        <v>217</v>
      </c>
      <c r="D99" s="11" t="s">
        <v>218</v>
      </c>
      <c r="E99" s="9" t="s">
        <v>30</v>
      </c>
      <c r="F99" s="11" t="s">
        <v>848</v>
      </c>
      <c r="G99" s="14" t="s">
        <v>413</v>
      </c>
      <c r="H99" s="14" t="s">
        <v>414</v>
      </c>
      <c r="I99" s="47">
        <v>42468</v>
      </c>
      <c r="J99" s="47">
        <v>42521</v>
      </c>
      <c r="K99" s="48">
        <v>365</v>
      </c>
      <c r="L99" s="47">
        <v>42833</v>
      </c>
      <c r="M99" s="48">
        <v>3</v>
      </c>
      <c r="N99" s="49" t="s">
        <v>14</v>
      </c>
      <c r="O99" s="10" t="s">
        <v>14</v>
      </c>
      <c r="P99" s="13" t="s">
        <v>17</v>
      </c>
      <c r="Q99" s="13" t="s">
        <v>14</v>
      </c>
      <c r="R99" s="13" t="s">
        <v>17</v>
      </c>
      <c r="S99" s="11" t="s">
        <v>222</v>
      </c>
      <c r="T99" s="52" t="s">
        <v>324</v>
      </c>
      <c r="U99" s="50"/>
      <c r="V99" s="57">
        <v>1</v>
      </c>
      <c r="W99" s="57">
        <v>1</v>
      </c>
      <c r="X99" s="58">
        <v>1</v>
      </c>
      <c r="Y99" s="57">
        <v>1</v>
      </c>
      <c r="Z99" s="57">
        <v>4</v>
      </c>
      <c r="AA99" s="57">
        <v>1</v>
      </c>
      <c r="AB99" s="53" t="s">
        <v>952</v>
      </c>
      <c r="AC99" s="53" t="s">
        <v>724</v>
      </c>
      <c r="AD99" s="53" t="s">
        <v>724</v>
      </c>
      <c r="AE99" s="53" t="s">
        <v>724</v>
      </c>
    </row>
    <row r="100" spans="1:31" ht="240" x14ac:dyDescent="0.25">
      <c r="A100">
        <v>30</v>
      </c>
      <c r="B100" s="46">
        <v>89</v>
      </c>
      <c r="C100" s="10" t="s">
        <v>217</v>
      </c>
      <c r="D100" s="11" t="s">
        <v>218</v>
      </c>
      <c r="E100" s="9" t="s">
        <v>30</v>
      </c>
      <c r="F100" s="11" t="s">
        <v>849</v>
      </c>
      <c r="G100" s="14" t="s">
        <v>413</v>
      </c>
      <c r="H100" s="14" t="s">
        <v>414</v>
      </c>
      <c r="I100" s="47">
        <v>42468</v>
      </c>
      <c r="J100" s="47">
        <v>42583</v>
      </c>
      <c r="K100" s="48">
        <v>365</v>
      </c>
      <c r="L100" s="47">
        <v>42833</v>
      </c>
      <c r="M100" s="48">
        <v>3</v>
      </c>
      <c r="N100" s="49" t="s">
        <v>14</v>
      </c>
      <c r="O100" s="10" t="s">
        <v>14</v>
      </c>
      <c r="P100" s="13" t="s">
        <v>17</v>
      </c>
      <c r="Q100" s="13" t="s">
        <v>14</v>
      </c>
      <c r="R100" s="13" t="s">
        <v>17</v>
      </c>
      <c r="S100" s="11" t="s">
        <v>220</v>
      </c>
      <c r="T100" s="52" t="s">
        <v>324</v>
      </c>
      <c r="U100" s="50"/>
      <c r="V100" s="57">
        <v>1</v>
      </c>
      <c r="W100" s="57">
        <v>1</v>
      </c>
      <c r="X100" s="58">
        <v>1</v>
      </c>
      <c r="Y100" s="57">
        <v>1</v>
      </c>
      <c r="Z100" s="57">
        <v>4</v>
      </c>
      <c r="AA100" s="57">
        <v>1</v>
      </c>
      <c r="AB100" s="53" t="s">
        <v>953</v>
      </c>
      <c r="AC100" s="53" t="s">
        <v>724</v>
      </c>
      <c r="AD100" s="53" t="s">
        <v>724</v>
      </c>
      <c r="AE100" s="53" t="s">
        <v>954</v>
      </c>
    </row>
    <row r="101" spans="1:31" ht="409.5" x14ac:dyDescent="0.25">
      <c r="A101">
        <v>30</v>
      </c>
      <c r="B101" s="46">
        <v>94</v>
      </c>
      <c r="C101" s="10" t="s">
        <v>217</v>
      </c>
      <c r="D101" s="11" t="s">
        <v>218</v>
      </c>
      <c r="E101" s="9" t="s">
        <v>29</v>
      </c>
      <c r="F101" s="11" t="s">
        <v>138</v>
      </c>
      <c r="G101" s="14" t="s">
        <v>413</v>
      </c>
      <c r="H101" s="14" t="s">
        <v>414</v>
      </c>
      <c r="I101" s="47">
        <v>42468</v>
      </c>
      <c r="J101" s="47" t="s">
        <v>38</v>
      </c>
      <c r="K101" s="48">
        <v>365</v>
      </c>
      <c r="L101" s="47">
        <v>42833</v>
      </c>
      <c r="M101" s="48">
        <v>3</v>
      </c>
      <c r="N101" s="49" t="s">
        <v>17</v>
      </c>
      <c r="O101" s="10" t="s">
        <v>17</v>
      </c>
      <c r="P101" s="13" t="s">
        <v>17</v>
      </c>
      <c r="Q101" s="13" t="s">
        <v>14</v>
      </c>
      <c r="R101" s="13" t="s">
        <v>14</v>
      </c>
      <c r="S101" s="11" t="s">
        <v>139</v>
      </c>
      <c r="T101" s="52" t="s">
        <v>1014</v>
      </c>
      <c r="U101" s="50"/>
      <c r="V101" s="57">
        <v>1</v>
      </c>
      <c r="W101" s="57">
        <v>1</v>
      </c>
      <c r="X101" s="58">
        <v>1</v>
      </c>
      <c r="Y101" s="57">
        <v>1</v>
      </c>
      <c r="Z101" s="57">
        <v>4</v>
      </c>
      <c r="AA101" s="57">
        <v>4</v>
      </c>
      <c r="AB101" s="53" t="s">
        <v>780</v>
      </c>
      <c r="AC101" s="53" t="s">
        <v>724</v>
      </c>
      <c r="AD101" s="53" t="s">
        <v>724</v>
      </c>
      <c r="AE101" s="53" t="s">
        <v>724</v>
      </c>
    </row>
    <row r="102" spans="1:31" ht="90" x14ac:dyDescent="0.25">
      <c r="A102">
        <v>30</v>
      </c>
      <c r="B102" s="46">
        <v>90</v>
      </c>
      <c r="C102" s="10" t="s">
        <v>217</v>
      </c>
      <c r="D102" s="11" t="s">
        <v>218</v>
      </c>
      <c r="E102" s="9" t="s">
        <v>30</v>
      </c>
      <c r="F102" s="11" t="s">
        <v>850</v>
      </c>
      <c r="G102" s="14" t="s">
        <v>413</v>
      </c>
      <c r="H102" s="14" t="s">
        <v>414</v>
      </c>
      <c r="I102" s="47">
        <v>42476</v>
      </c>
      <c r="J102" s="47">
        <v>42489</v>
      </c>
      <c r="K102" s="48">
        <v>365</v>
      </c>
      <c r="L102" s="47">
        <v>42833</v>
      </c>
      <c r="M102" s="48">
        <v>3</v>
      </c>
      <c r="N102" s="49" t="s">
        <v>14</v>
      </c>
      <c r="O102" s="10" t="s">
        <v>17</v>
      </c>
      <c r="P102" s="13" t="s">
        <v>17</v>
      </c>
      <c r="Q102" s="13" t="s">
        <v>14</v>
      </c>
      <c r="R102" s="13" t="s">
        <v>17</v>
      </c>
      <c r="S102" s="11" t="s">
        <v>224</v>
      </c>
      <c r="T102" s="52" t="s">
        <v>324</v>
      </c>
      <c r="U102" s="50"/>
      <c r="V102" s="57">
        <v>1</v>
      </c>
      <c r="W102" s="57">
        <v>0</v>
      </c>
      <c r="X102" s="58">
        <v>1</v>
      </c>
      <c r="Y102" s="57">
        <v>1</v>
      </c>
      <c r="Z102" s="57">
        <v>4</v>
      </c>
      <c r="AA102" s="57">
        <v>1</v>
      </c>
      <c r="AB102" s="53" t="s">
        <v>955</v>
      </c>
      <c r="AC102" s="53" t="s">
        <v>724</v>
      </c>
      <c r="AD102" s="53" t="s">
        <v>724</v>
      </c>
      <c r="AE102" s="53" t="s">
        <v>724</v>
      </c>
    </row>
    <row r="103" spans="1:31" ht="76.5" x14ac:dyDescent="0.25">
      <c r="A103">
        <v>30</v>
      </c>
      <c r="B103" s="46">
        <v>91</v>
      </c>
      <c r="C103" s="10" t="s">
        <v>217</v>
      </c>
      <c r="D103" s="11" t="s">
        <v>218</v>
      </c>
      <c r="E103" s="9" t="s">
        <v>19</v>
      </c>
      <c r="F103" s="11" t="s">
        <v>225</v>
      </c>
      <c r="G103" s="14" t="s">
        <v>413</v>
      </c>
      <c r="H103" s="14" t="s">
        <v>414</v>
      </c>
      <c r="I103" s="47">
        <v>42489</v>
      </c>
      <c r="J103" s="47">
        <v>42524</v>
      </c>
      <c r="K103" s="48">
        <v>365</v>
      </c>
      <c r="L103" s="47">
        <v>42833</v>
      </c>
      <c r="M103" s="48">
        <v>3</v>
      </c>
      <c r="N103" s="49" t="s">
        <v>14</v>
      </c>
      <c r="O103" s="10" t="s">
        <v>14</v>
      </c>
      <c r="P103" s="13" t="s">
        <v>17</v>
      </c>
      <c r="Q103" s="13" t="s">
        <v>14</v>
      </c>
      <c r="R103" s="13" t="s">
        <v>17</v>
      </c>
      <c r="S103" s="11" t="s">
        <v>886</v>
      </c>
      <c r="T103" s="52" t="s">
        <v>324</v>
      </c>
      <c r="U103" s="50"/>
      <c r="V103" s="57">
        <v>1</v>
      </c>
      <c r="W103" s="57">
        <v>1</v>
      </c>
      <c r="X103" s="58">
        <v>1</v>
      </c>
      <c r="Y103" s="57">
        <v>1</v>
      </c>
      <c r="Z103" s="57">
        <v>4</v>
      </c>
      <c r="AA103" s="57">
        <v>1</v>
      </c>
      <c r="AB103" s="53" t="s">
        <v>492</v>
      </c>
      <c r="AC103" s="53" t="s">
        <v>724</v>
      </c>
      <c r="AD103" s="53" t="s">
        <v>724</v>
      </c>
      <c r="AE103" s="53" t="s">
        <v>724</v>
      </c>
    </row>
    <row r="104" spans="1:31" ht="165" x14ac:dyDescent="0.25">
      <c r="A104">
        <v>30</v>
      </c>
      <c r="B104" s="46">
        <v>92</v>
      </c>
      <c r="C104" s="10" t="s">
        <v>217</v>
      </c>
      <c r="D104" s="11" t="s">
        <v>218</v>
      </c>
      <c r="E104" s="9" t="s">
        <v>30</v>
      </c>
      <c r="F104" s="11" t="s">
        <v>849</v>
      </c>
      <c r="G104" s="14" t="s">
        <v>413</v>
      </c>
      <c r="H104" s="14" t="s">
        <v>414</v>
      </c>
      <c r="I104" s="47">
        <v>42584</v>
      </c>
      <c r="J104" s="47">
        <v>42612</v>
      </c>
      <c r="K104" s="48">
        <v>365</v>
      </c>
      <c r="L104" s="47">
        <v>42833</v>
      </c>
      <c r="M104" s="48">
        <v>3</v>
      </c>
      <c r="N104" s="49" t="s">
        <v>14</v>
      </c>
      <c r="O104" s="10" t="s">
        <v>14</v>
      </c>
      <c r="P104" s="13" t="s">
        <v>17</v>
      </c>
      <c r="Q104" s="13" t="s">
        <v>14</v>
      </c>
      <c r="R104" s="13" t="s">
        <v>17</v>
      </c>
      <c r="S104" s="11" t="s">
        <v>221</v>
      </c>
      <c r="T104" s="52" t="s">
        <v>324</v>
      </c>
      <c r="U104" s="50"/>
      <c r="V104" s="57">
        <v>1</v>
      </c>
      <c r="W104" s="57">
        <v>1</v>
      </c>
      <c r="X104" s="58">
        <v>1</v>
      </c>
      <c r="Y104" s="57">
        <v>1</v>
      </c>
      <c r="Z104" s="57">
        <v>4</v>
      </c>
      <c r="AA104" s="57">
        <v>1</v>
      </c>
      <c r="AB104" s="53" t="s">
        <v>956</v>
      </c>
      <c r="AC104" s="53" t="s">
        <v>724</v>
      </c>
      <c r="AD104" s="53" t="s">
        <v>724</v>
      </c>
      <c r="AE104" s="53" t="s">
        <v>724</v>
      </c>
    </row>
    <row r="105" spans="1:31" ht="105" x14ac:dyDescent="0.25">
      <c r="A105">
        <v>30</v>
      </c>
      <c r="B105" s="46">
        <v>93</v>
      </c>
      <c r="C105" s="10" t="s">
        <v>217</v>
      </c>
      <c r="D105" s="11" t="s">
        <v>218</v>
      </c>
      <c r="E105" s="9" t="s">
        <v>30</v>
      </c>
      <c r="F105" s="11" t="s">
        <v>851</v>
      </c>
      <c r="G105" s="14" t="s">
        <v>413</v>
      </c>
      <c r="H105" s="14" t="s">
        <v>414</v>
      </c>
      <c r="I105" s="47">
        <v>42705</v>
      </c>
      <c r="J105" s="47">
        <v>43100</v>
      </c>
      <c r="K105" s="48">
        <v>365</v>
      </c>
      <c r="L105" s="47">
        <v>42833</v>
      </c>
      <c r="M105" s="48">
        <v>3</v>
      </c>
      <c r="N105" s="49" t="s">
        <v>14</v>
      </c>
      <c r="O105" s="10" t="s">
        <v>14</v>
      </c>
      <c r="P105" s="13" t="s">
        <v>14</v>
      </c>
      <c r="Q105" s="13" t="s">
        <v>14</v>
      </c>
      <c r="R105" s="13" t="s">
        <v>14</v>
      </c>
      <c r="S105" s="11" t="s">
        <v>223</v>
      </c>
      <c r="T105" s="52" t="s">
        <v>324</v>
      </c>
      <c r="U105" s="50"/>
      <c r="V105" s="57">
        <v>4</v>
      </c>
      <c r="W105" s="57">
        <v>4</v>
      </c>
      <c r="X105" s="58" t="s">
        <v>13</v>
      </c>
      <c r="Y105" s="57">
        <v>4</v>
      </c>
      <c r="Z105" s="57">
        <v>4</v>
      </c>
      <c r="AA105" s="57">
        <v>4</v>
      </c>
      <c r="AB105" s="53" t="s">
        <v>957</v>
      </c>
      <c r="AC105" s="53" t="s">
        <v>724</v>
      </c>
      <c r="AD105" s="53" t="s">
        <v>724</v>
      </c>
      <c r="AE105" s="53" t="s">
        <v>724</v>
      </c>
    </row>
    <row r="106" spans="1:31" ht="409.5" x14ac:dyDescent="0.25">
      <c r="A106">
        <v>31</v>
      </c>
      <c r="B106" s="46">
        <v>95</v>
      </c>
      <c r="C106" s="10" t="s">
        <v>227</v>
      </c>
      <c r="D106" s="11" t="s">
        <v>228</v>
      </c>
      <c r="E106" s="9" t="s">
        <v>19</v>
      </c>
      <c r="F106" s="11" t="s">
        <v>852</v>
      </c>
      <c r="G106" s="14" t="s">
        <v>418</v>
      </c>
      <c r="H106" s="14" t="s">
        <v>419</v>
      </c>
      <c r="I106" s="47">
        <v>42468</v>
      </c>
      <c r="J106" s="47">
        <v>42558</v>
      </c>
      <c r="K106" s="48">
        <v>91</v>
      </c>
      <c r="L106" s="47">
        <v>42559</v>
      </c>
      <c r="M106" s="48">
        <v>2</v>
      </c>
      <c r="N106" s="49" t="s">
        <v>14</v>
      </c>
      <c r="O106" s="10" t="s">
        <v>14</v>
      </c>
      <c r="P106" s="13" t="s">
        <v>14</v>
      </c>
      <c r="Q106" s="13" t="s">
        <v>17</v>
      </c>
      <c r="R106" s="13" t="s">
        <v>17</v>
      </c>
      <c r="S106" s="11" t="s">
        <v>229</v>
      </c>
      <c r="T106" s="52" t="s">
        <v>324</v>
      </c>
      <c r="U106" s="50"/>
      <c r="V106" s="57">
        <v>1</v>
      </c>
      <c r="W106" s="57">
        <v>1</v>
      </c>
      <c r="X106" s="58">
        <v>1</v>
      </c>
      <c r="Y106" s="57">
        <v>1</v>
      </c>
      <c r="Z106" s="57">
        <v>1</v>
      </c>
      <c r="AA106" s="57">
        <v>1</v>
      </c>
      <c r="AB106" s="53" t="s">
        <v>958</v>
      </c>
      <c r="AC106" s="53" t="s">
        <v>724</v>
      </c>
      <c r="AD106" s="53" t="s">
        <v>724</v>
      </c>
      <c r="AE106" s="53" t="s">
        <v>724</v>
      </c>
    </row>
    <row r="107" spans="1:31" ht="409.5" x14ac:dyDescent="0.25">
      <c r="A107">
        <v>31</v>
      </c>
      <c r="B107" s="46">
        <v>99</v>
      </c>
      <c r="C107" s="10" t="s">
        <v>227</v>
      </c>
      <c r="D107" s="11" t="s">
        <v>228</v>
      </c>
      <c r="E107" s="9" t="s">
        <v>19</v>
      </c>
      <c r="F107" s="11" t="s">
        <v>853</v>
      </c>
      <c r="G107" s="14" t="s">
        <v>418</v>
      </c>
      <c r="H107" s="14" t="s">
        <v>419</v>
      </c>
      <c r="I107" s="47">
        <v>42468</v>
      </c>
      <c r="J107" s="47" t="s">
        <v>38</v>
      </c>
      <c r="K107" s="48">
        <v>91</v>
      </c>
      <c r="L107" s="47">
        <v>42559</v>
      </c>
      <c r="M107" s="48">
        <v>2</v>
      </c>
      <c r="N107" s="49" t="s">
        <v>17</v>
      </c>
      <c r="O107" s="10" t="s">
        <v>17</v>
      </c>
      <c r="P107" s="13" t="s">
        <v>17</v>
      </c>
      <c r="Q107" s="13" t="s">
        <v>14</v>
      </c>
      <c r="R107" s="13" t="s">
        <v>14</v>
      </c>
      <c r="S107" s="11" t="s">
        <v>229</v>
      </c>
      <c r="T107" s="52" t="s">
        <v>324</v>
      </c>
      <c r="U107" s="50"/>
      <c r="V107" s="57">
        <v>0.6</v>
      </c>
      <c r="W107" s="57">
        <v>0.6</v>
      </c>
      <c r="X107" s="58">
        <v>0.66666666666666663</v>
      </c>
      <c r="Y107" s="57">
        <v>0.6</v>
      </c>
      <c r="Z107" s="57">
        <v>4</v>
      </c>
      <c r="AA107" s="57">
        <v>4</v>
      </c>
      <c r="AB107" s="53" t="s">
        <v>963</v>
      </c>
      <c r="AC107" s="53" t="s">
        <v>724</v>
      </c>
      <c r="AD107" s="53" t="s">
        <v>724</v>
      </c>
      <c r="AE107" s="53" t="s">
        <v>964</v>
      </c>
    </row>
    <row r="108" spans="1:31" ht="409.5" x14ac:dyDescent="0.25">
      <c r="A108">
        <v>31</v>
      </c>
      <c r="B108" s="46">
        <v>96</v>
      </c>
      <c r="C108" s="10" t="s">
        <v>227</v>
      </c>
      <c r="D108" s="11" t="s">
        <v>228</v>
      </c>
      <c r="E108" s="9" t="s">
        <v>19</v>
      </c>
      <c r="F108" s="11" t="s">
        <v>230</v>
      </c>
      <c r="G108" s="14" t="s">
        <v>418</v>
      </c>
      <c r="H108" s="14" t="s">
        <v>419</v>
      </c>
      <c r="I108" s="47">
        <v>42522</v>
      </c>
      <c r="J108" s="47">
        <v>42536</v>
      </c>
      <c r="K108" s="48">
        <v>91</v>
      </c>
      <c r="L108" s="47">
        <v>42559</v>
      </c>
      <c r="M108" s="48">
        <v>2</v>
      </c>
      <c r="N108" s="49" t="s">
        <v>14</v>
      </c>
      <c r="O108" s="10" t="s">
        <v>17</v>
      </c>
      <c r="P108" s="13" t="s">
        <v>14</v>
      </c>
      <c r="Q108" s="13" t="s">
        <v>17</v>
      </c>
      <c r="R108" s="13" t="s">
        <v>17</v>
      </c>
      <c r="S108" s="11" t="s">
        <v>887</v>
      </c>
      <c r="T108" s="52" t="s">
        <v>324</v>
      </c>
      <c r="U108" s="50"/>
      <c r="V108" s="57">
        <v>1</v>
      </c>
      <c r="W108" s="57">
        <v>0</v>
      </c>
      <c r="X108" s="58">
        <v>1</v>
      </c>
      <c r="Y108" s="57">
        <v>1</v>
      </c>
      <c r="Z108" s="57">
        <v>1</v>
      </c>
      <c r="AA108" s="57">
        <v>1</v>
      </c>
      <c r="AB108" s="53" t="s">
        <v>959</v>
      </c>
      <c r="AC108" s="53" t="s">
        <v>724</v>
      </c>
      <c r="AD108" s="53" t="s">
        <v>724</v>
      </c>
      <c r="AE108" s="53" t="s">
        <v>724</v>
      </c>
    </row>
    <row r="109" spans="1:31" ht="409.5" x14ac:dyDescent="0.25">
      <c r="A109">
        <v>31</v>
      </c>
      <c r="B109" s="46">
        <v>97</v>
      </c>
      <c r="C109" s="10" t="s">
        <v>227</v>
      </c>
      <c r="D109" s="11" t="s">
        <v>228</v>
      </c>
      <c r="E109" s="9" t="s">
        <v>19</v>
      </c>
      <c r="F109" s="11" t="s">
        <v>231</v>
      </c>
      <c r="G109" s="14" t="s">
        <v>418</v>
      </c>
      <c r="H109" s="14" t="s">
        <v>419</v>
      </c>
      <c r="I109" s="47">
        <v>42537</v>
      </c>
      <c r="J109" s="47">
        <v>42558</v>
      </c>
      <c r="K109" s="48">
        <v>91</v>
      </c>
      <c r="L109" s="47">
        <v>42559</v>
      </c>
      <c r="M109" s="48">
        <v>2</v>
      </c>
      <c r="N109" s="49" t="s">
        <v>14</v>
      </c>
      <c r="O109" s="10" t="s">
        <v>14</v>
      </c>
      <c r="P109" s="13" t="s">
        <v>14</v>
      </c>
      <c r="Q109" s="13" t="s">
        <v>17</v>
      </c>
      <c r="R109" s="13" t="s">
        <v>17</v>
      </c>
      <c r="S109" s="11" t="s">
        <v>229</v>
      </c>
      <c r="T109" s="52" t="s">
        <v>324</v>
      </c>
      <c r="U109" s="50"/>
      <c r="V109" s="57">
        <v>0</v>
      </c>
      <c r="W109" s="57">
        <v>0</v>
      </c>
      <c r="X109" s="58">
        <v>0.86080000000000001</v>
      </c>
      <c r="Y109" s="57">
        <v>1</v>
      </c>
      <c r="Z109" s="57">
        <v>0</v>
      </c>
      <c r="AA109" s="57">
        <v>0</v>
      </c>
      <c r="AB109" s="53" t="s">
        <v>960</v>
      </c>
      <c r="AC109" s="53" t="s">
        <v>724</v>
      </c>
      <c r="AD109" s="53" t="s">
        <v>724</v>
      </c>
      <c r="AE109" s="53" t="s">
        <v>961</v>
      </c>
    </row>
    <row r="110" spans="1:31" ht="76.5" x14ac:dyDescent="0.25">
      <c r="A110">
        <v>31</v>
      </c>
      <c r="B110" s="46">
        <v>98</v>
      </c>
      <c r="C110" s="10" t="s">
        <v>227</v>
      </c>
      <c r="D110" s="11" t="s">
        <v>228</v>
      </c>
      <c r="E110" s="9" t="s">
        <v>19</v>
      </c>
      <c r="F110" s="11" t="s">
        <v>232</v>
      </c>
      <c r="G110" s="14" t="s">
        <v>418</v>
      </c>
      <c r="H110" s="14" t="s">
        <v>419</v>
      </c>
      <c r="I110" s="47">
        <v>42559</v>
      </c>
      <c r="J110" s="47">
        <v>42559</v>
      </c>
      <c r="K110" s="48">
        <v>91</v>
      </c>
      <c r="L110" s="47">
        <v>42559</v>
      </c>
      <c r="M110" s="48">
        <v>2</v>
      </c>
      <c r="N110" s="49" t="s">
        <v>14</v>
      </c>
      <c r="O110" s="10" t="s">
        <v>14</v>
      </c>
      <c r="P110" s="13" t="s">
        <v>14</v>
      </c>
      <c r="Q110" s="13" t="s">
        <v>17</v>
      </c>
      <c r="R110" s="13" t="s">
        <v>17</v>
      </c>
      <c r="S110" s="11" t="s">
        <v>888</v>
      </c>
      <c r="T110" s="52" t="s">
        <v>324</v>
      </c>
      <c r="U110" s="50"/>
      <c r="V110" s="57">
        <v>1</v>
      </c>
      <c r="W110" s="57">
        <v>1</v>
      </c>
      <c r="X110" s="58">
        <v>1</v>
      </c>
      <c r="Y110" s="57">
        <v>1</v>
      </c>
      <c r="Z110" s="57">
        <v>1</v>
      </c>
      <c r="AA110" s="57">
        <v>1</v>
      </c>
      <c r="AB110" s="53" t="s">
        <v>962</v>
      </c>
      <c r="AC110" s="53" t="s">
        <v>724</v>
      </c>
      <c r="AD110" s="53" t="s">
        <v>724</v>
      </c>
      <c r="AE110" s="53" t="s">
        <v>724</v>
      </c>
    </row>
    <row r="111" spans="1:31" ht="76.5" x14ac:dyDescent="0.25">
      <c r="A111">
        <v>31</v>
      </c>
      <c r="B111" s="46">
        <v>100</v>
      </c>
      <c r="C111" s="10" t="s">
        <v>227</v>
      </c>
      <c r="D111" s="11" t="s">
        <v>228</v>
      </c>
      <c r="E111" s="9" t="s">
        <v>30</v>
      </c>
      <c r="F111" s="11" t="s">
        <v>233</v>
      </c>
      <c r="G111" s="14" t="s">
        <v>418</v>
      </c>
      <c r="H111" s="14" t="s">
        <v>419</v>
      </c>
      <c r="I111" s="47" t="s">
        <v>365</v>
      </c>
      <c r="J111" s="47" t="s">
        <v>365</v>
      </c>
      <c r="K111" s="48">
        <v>91</v>
      </c>
      <c r="L111" s="47">
        <v>42559</v>
      </c>
      <c r="M111" s="48">
        <v>2</v>
      </c>
      <c r="N111" s="49" t="s">
        <v>14</v>
      </c>
      <c r="O111" s="10" t="s">
        <v>14</v>
      </c>
      <c r="P111" s="13" t="s">
        <v>14</v>
      </c>
      <c r="Q111" s="13" t="s">
        <v>17</v>
      </c>
      <c r="R111" s="13" t="s">
        <v>14</v>
      </c>
      <c r="S111" s="11">
        <v>0</v>
      </c>
      <c r="T111" s="52" t="s">
        <v>324</v>
      </c>
      <c r="U111" s="50"/>
      <c r="V111" s="57">
        <v>4</v>
      </c>
      <c r="W111" s="57">
        <v>4</v>
      </c>
      <c r="X111" s="58" t="s">
        <v>13</v>
      </c>
      <c r="Y111" s="57">
        <v>4</v>
      </c>
      <c r="Z111" s="57">
        <v>1</v>
      </c>
      <c r="AA111" s="57">
        <v>4</v>
      </c>
      <c r="AB111" s="53" t="s">
        <v>685</v>
      </c>
      <c r="AC111" s="53" t="s">
        <v>724</v>
      </c>
      <c r="AD111" s="53" t="s">
        <v>724</v>
      </c>
      <c r="AE111" s="53" t="s">
        <v>724</v>
      </c>
    </row>
    <row r="112" spans="1:31" ht="120" x14ac:dyDescent="0.25">
      <c r="A112">
        <v>32</v>
      </c>
      <c r="B112" s="46">
        <v>101</v>
      </c>
      <c r="C112" s="10" t="s">
        <v>234</v>
      </c>
      <c r="D112" s="11" t="s">
        <v>235</v>
      </c>
      <c r="E112" s="9" t="s">
        <v>30</v>
      </c>
      <c r="F112" s="11" t="s">
        <v>854</v>
      </c>
      <c r="G112" s="14" t="s">
        <v>418</v>
      </c>
      <c r="H112" s="14" t="s">
        <v>420</v>
      </c>
      <c r="I112" s="47">
        <v>42468</v>
      </c>
      <c r="J112" s="47">
        <v>42521</v>
      </c>
      <c r="K112" s="48">
        <v>91</v>
      </c>
      <c r="L112" s="47">
        <v>42559</v>
      </c>
      <c r="M112" s="48">
        <v>2</v>
      </c>
      <c r="N112" s="49" t="s">
        <v>14</v>
      </c>
      <c r="O112" s="10" t="s">
        <v>14</v>
      </c>
      <c r="P112" s="13" t="s">
        <v>14</v>
      </c>
      <c r="Q112" s="13" t="s">
        <v>17</v>
      </c>
      <c r="R112" s="13" t="s">
        <v>17</v>
      </c>
      <c r="S112" s="11" t="s">
        <v>236</v>
      </c>
      <c r="T112" s="52" t="s">
        <v>324</v>
      </c>
      <c r="U112" s="50"/>
      <c r="V112" s="57">
        <v>1</v>
      </c>
      <c r="W112" s="57">
        <v>1</v>
      </c>
      <c r="X112" s="58">
        <v>1</v>
      </c>
      <c r="Y112" s="57">
        <v>1</v>
      </c>
      <c r="Z112" s="57">
        <v>1</v>
      </c>
      <c r="AA112" s="57">
        <v>1</v>
      </c>
      <c r="AB112" s="53" t="s">
        <v>965</v>
      </c>
      <c r="AC112" s="53" t="s">
        <v>724</v>
      </c>
      <c r="AD112" s="53" t="s">
        <v>724</v>
      </c>
      <c r="AE112" s="53" t="s">
        <v>724</v>
      </c>
    </row>
    <row r="113" spans="1:31" ht="409.5" x14ac:dyDescent="0.25">
      <c r="A113">
        <v>32</v>
      </c>
      <c r="B113" s="46">
        <v>102</v>
      </c>
      <c r="C113" s="10" t="s">
        <v>234</v>
      </c>
      <c r="D113" s="11" t="s">
        <v>235</v>
      </c>
      <c r="E113" s="9" t="s">
        <v>30</v>
      </c>
      <c r="F113" s="11" t="s">
        <v>855</v>
      </c>
      <c r="G113" s="14" t="s">
        <v>418</v>
      </c>
      <c r="H113" s="14" t="s">
        <v>420</v>
      </c>
      <c r="I113" s="47">
        <v>42468</v>
      </c>
      <c r="J113" s="47">
        <v>42583</v>
      </c>
      <c r="K113" s="48">
        <v>91</v>
      </c>
      <c r="L113" s="47">
        <v>42559</v>
      </c>
      <c r="M113" s="48">
        <v>2</v>
      </c>
      <c r="N113" s="49" t="s">
        <v>14</v>
      </c>
      <c r="O113" s="10" t="s">
        <v>14</v>
      </c>
      <c r="P113" s="13" t="s">
        <v>14</v>
      </c>
      <c r="Q113" s="13" t="s">
        <v>17</v>
      </c>
      <c r="R113" s="13" t="s">
        <v>17</v>
      </c>
      <c r="S113" s="11" t="s">
        <v>220</v>
      </c>
      <c r="T113" s="52" t="s">
        <v>324</v>
      </c>
      <c r="U113" s="50"/>
      <c r="V113" s="57">
        <v>1</v>
      </c>
      <c r="W113" s="57">
        <v>1</v>
      </c>
      <c r="X113" s="58">
        <v>1</v>
      </c>
      <c r="Y113" s="57">
        <v>1</v>
      </c>
      <c r="Z113" s="57">
        <v>1</v>
      </c>
      <c r="AA113" s="57">
        <v>1</v>
      </c>
      <c r="AB113" s="53" t="s">
        <v>966</v>
      </c>
      <c r="AC113" s="53" t="s">
        <v>724</v>
      </c>
      <c r="AD113" s="53" t="s">
        <v>724</v>
      </c>
      <c r="AE113" s="53" t="s">
        <v>940</v>
      </c>
    </row>
    <row r="114" spans="1:31" ht="90" x14ac:dyDescent="0.25">
      <c r="A114">
        <v>32</v>
      </c>
      <c r="B114" s="46">
        <v>103</v>
      </c>
      <c r="C114" s="10" t="s">
        <v>234</v>
      </c>
      <c r="D114" s="11" t="s">
        <v>235</v>
      </c>
      <c r="E114" s="9" t="s">
        <v>30</v>
      </c>
      <c r="F114" s="11" t="s">
        <v>856</v>
      </c>
      <c r="G114" s="14" t="s">
        <v>418</v>
      </c>
      <c r="H114" s="14" t="s">
        <v>420</v>
      </c>
      <c r="I114" s="47">
        <v>42476</v>
      </c>
      <c r="J114" s="47">
        <v>42489</v>
      </c>
      <c r="K114" s="48">
        <v>91</v>
      </c>
      <c r="L114" s="47">
        <v>42559</v>
      </c>
      <c r="M114" s="48">
        <v>2</v>
      </c>
      <c r="N114" s="49" t="s">
        <v>14</v>
      </c>
      <c r="O114" s="10" t="s">
        <v>14</v>
      </c>
      <c r="P114" s="13" t="s">
        <v>14</v>
      </c>
      <c r="Q114" s="13" t="s">
        <v>17</v>
      </c>
      <c r="R114" s="13" t="s">
        <v>17</v>
      </c>
      <c r="S114" s="11" t="s">
        <v>238</v>
      </c>
      <c r="T114" s="52" t="s">
        <v>324</v>
      </c>
      <c r="U114" s="50"/>
      <c r="V114" s="57">
        <v>1</v>
      </c>
      <c r="W114" s="57">
        <v>1</v>
      </c>
      <c r="X114" s="58">
        <v>1</v>
      </c>
      <c r="Y114" s="57">
        <v>1</v>
      </c>
      <c r="Z114" s="57">
        <v>1</v>
      </c>
      <c r="AA114" s="57">
        <v>1</v>
      </c>
      <c r="AB114" s="53" t="s">
        <v>967</v>
      </c>
      <c r="AC114" s="53" t="s">
        <v>724</v>
      </c>
      <c r="AD114" s="53" t="s">
        <v>724</v>
      </c>
      <c r="AE114" s="53" t="s">
        <v>724</v>
      </c>
    </row>
    <row r="115" spans="1:31" ht="90" x14ac:dyDescent="0.25">
      <c r="A115">
        <v>32</v>
      </c>
      <c r="B115" s="46">
        <v>104</v>
      </c>
      <c r="C115" s="10" t="s">
        <v>234</v>
      </c>
      <c r="D115" s="11" t="s">
        <v>235</v>
      </c>
      <c r="E115" s="9" t="s">
        <v>19</v>
      </c>
      <c r="F115" s="11" t="s">
        <v>239</v>
      </c>
      <c r="G115" s="14" t="s">
        <v>418</v>
      </c>
      <c r="H115" s="14" t="s">
        <v>420</v>
      </c>
      <c r="I115" s="47">
        <v>42489</v>
      </c>
      <c r="J115" s="47">
        <v>42524</v>
      </c>
      <c r="K115" s="48">
        <v>91</v>
      </c>
      <c r="L115" s="47">
        <v>42559</v>
      </c>
      <c r="M115" s="48">
        <v>2</v>
      </c>
      <c r="N115" s="49" t="s">
        <v>14</v>
      </c>
      <c r="O115" s="10" t="s">
        <v>14</v>
      </c>
      <c r="P115" s="13" t="s">
        <v>14</v>
      </c>
      <c r="Q115" s="13" t="s">
        <v>17</v>
      </c>
      <c r="R115" s="13" t="s">
        <v>17</v>
      </c>
      <c r="S115" s="11" t="s">
        <v>886</v>
      </c>
      <c r="T115" s="52" t="s">
        <v>324</v>
      </c>
      <c r="U115" s="50"/>
      <c r="V115" s="57">
        <v>1</v>
      </c>
      <c r="W115" s="57">
        <v>1</v>
      </c>
      <c r="X115" s="58">
        <v>1</v>
      </c>
      <c r="Y115" s="57">
        <v>1</v>
      </c>
      <c r="Z115" s="57">
        <v>1</v>
      </c>
      <c r="AA115" s="57">
        <v>1</v>
      </c>
      <c r="AB115" s="53" t="s">
        <v>504</v>
      </c>
      <c r="AC115" s="53" t="s">
        <v>724</v>
      </c>
      <c r="AD115" s="53" t="s">
        <v>724</v>
      </c>
      <c r="AE115" s="53" t="s">
        <v>724</v>
      </c>
    </row>
    <row r="116" spans="1:31" ht="180" x14ac:dyDescent="0.25">
      <c r="A116">
        <v>32</v>
      </c>
      <c r="B116" s="46">
        <v>105</v>
      </c>
      <c r="C116" s="10" t="s">
        <v>234</v>
      </c>
      <c r="D116" s="11" t="s">
        <v>235</v>
      </c>
      <c r="E116" s="9" t="s">
        <v>30</v>
      </c>
      <c r="F116" s="11" t="s">
        <v>855</v>
      </c>
      <c r="G116" s="14" t="s">
        <v>418</v>
      </c>
      <c r="H116" s="14" t="s">
        <v>420</v>
      </c>
      <c r="I116" s="47">
        <v>42584</v>
      </c>
      <c r="J116" s="47">
        <v>42612</v>
      </c>
      <c r="K116" s="48">
        <v>91</v>
      </c>
      <c r="L116" s="47">
        <v>42559</v>
      </c>
      <c r="M116" s="48">
        <v>2</v>
      </c>
      <c r="N116" s="49" t="s">
        <v>14</v>
      </c>
      <c r="O116" s="10" t="s">
        <v>14</v>
      </c>
      <c r="P116" s="13" t="s">
        <v>14</v>
      </c>
      <c r="Q116" s="13" t="s">
        <v>17</v>
      </c>
      <c r="R116" s="13" t="s">
        <v>17</v>
      </c>
      <c r="S116" s="11" t="s">
        <v>221</v>
      </c>
      <c r="T116" s="52" t="s">
        <v>324</v>
      </c>
      <c r="U116" s="50"/>
      <c r="V116" s="57">
        <v>1</v>
      </c>
      <c r="W116" s="57">
        <v>1</v>
      </c>
      <c r="X116" s="58">
        <v>1</v>
      </c>
      <c r="Y116" s="57">
        <v>1</v>
      </c>
      <c r="Z116" s="57">
        <v>1</v>
      </c>
      <c r="AA116" s="57">
        <v>1</v>
      </c>
      <c r="AB116" s="53" t="s">
        <v>968</v>
      </c>
      <c r="AC116" s="53" t="s">
        <v>724</v>
      </c>
      <c r="AD116" s="53" t="s">
        <v>724</v>
      </c>
      <c r="AE116" s="53" t="s">
        <v>724</v>
      </c>
    </row>
    <row r="117" spans="1:31" ht="165" x14ac:dyDescent="0.25">
      <c r="A117">
        <v>32</v>
      </c>
      <c r="B117" s="46">
        <v>106</v>
      </c>
      <c r="C117" s="10" t="s">
        <v>234</v>
      </c>
      <c r="D117" s="11" t="s">
        <v>235</v>
      </c>
      <c r="E117" s="9" t="s">
        <v>30</v>
      </c>
      <c r="F117" s="11" t="s">
        <v>857</v>
      </c>
      <c r="G117" s="14" t="s">
        <v>418</v>
      </c>
      <c r="H117" s="14" t="s">
        <v>420</v>
      </c>
      <c r="I117" s="47">
        <v>42705</v>
      </c>
      <c r="J117" s="47" t="s">
        <v>368</v>
      </c>
      <c r="K117" s="48">
        <v>91</v>
      </c>
      <c r="L117" s="47">
        <v>42559</v>
      </c>
      <c r="M117" s="48">
        <v>2</v>
      </c>
      <c r="N117" s="49" t="s">
        <v>14</v>
      </c>
      <c r="O117" s="10" t="s">
        <v>14</v>
      </c>
      <c r="P117" s="13" t="s">
        <v>14</v>
      </c>
      <c r="Q117" s="13" t="s">
        <v>17</v>
      </c>
      <c r="R117" s="13" t="s">
        <v>14</v>
      </c>
      <c r="S117" s="11" t="s">
        <v>237</v>
      </c>
      <c r="T117" s="52" t="s">
        <v>324</v>
      </c>
      <c r="U117" s="50"/>
      <c r="V117" s="57">
        <v>0</v>
      </c>
      <c r="W117" s="57">
        <v>4</v>
      </c>
      <c r="X117" s="58" t="s">
        <v>13</v>
      </c>
      <c r="Y117" s="57">
        <v>4</v>
      </c>
      <c r="Z117" s="57">
        <v>0</v>
      </c>
      <c r="AA117" s="57">
        <v>4</v>
      </c>
      <c r="AB117" s="53" t="s">
        <v>969</v>
      </c>
      <c r="AC117" s="53" t="s">
        <v>724</v>
      </c>
      <c r="AD117" s="53" t="s">
        <v>724</v>
      </c>
      <c r="AE117" s="53" t="s">
        <v>724</v>
      </c>
    </row>
    <row r="118" spans="1:31" ht="150" x14ac:dyDescent="0.25">
      <c r="A118">
        <v>33</v>
      </c>
      <c r="B118" s="46">
        <v>107</v>
      </c>
      <c r="C118" s="10" t="s">
        <v>240</v>
      </c>
      <c r="D118" s="11" t="s">
        <v>241</v>
      </c>
      <c r="E118" s="9" t="s">
        <v>30</v>
      </c>
      <c r="F118" s="11" t="s">
        <v>858</v>
      </c>
      <c r="G118" s="14" t="s">
        <v>410</v>
      </c>
      <c r="H118" s="14" t="s">
        <v>421</v>
      </c>
      <c r="I118" s="47">
        <v>42468</v>
      </c>
      <c r="J118" s="47">
        <v>42521</v>
      </c>
      <c r="K118" s="48">
        <v>365</v>
      </c>
      <c r="L118" s="47">
        <v>42833</v>
      </c>
      <c r="M118" s="48">
        <v>18</v>
      </c>
      <c r="N118" s="49" t="s">
        <v>14</v>
      </c>
      <c r="O118" s="10" t="s">
        <v>14</v>
      </c>
      <c r="P118" s="13" t="s">
        <v>17</v>
      </c>
      <c r="Q118" s="13" t="s">
        <v>14</v>
      </c>
      <c r="R118" s="13" t="s">
        <v>17</v>
      </c>
      <c r="S118" s="11" t="s">
        <v>236</v>
      </c>
      <c r="T118" s="52" t="s">
        <v>324</v>
      </c>
      <c r="U118" s="50"/>
      <c r="V118" s="57">
        <v>1</v>
      </c>
      <c r="W118" s="57">
        <v>1</v>
      </c>
      <c r="X118" s="58">
        <v>1</v>
      </c>
      <c r="Y118" s="57">
        <v>1</v>
      </c>
      <c r="Z118" s="57">
        <v>4</v>
      </c>
      <c r="AA118" s="57">
        <v>1</v>
      </c>
      <c r="AB118" s="53" t="s">
        <v>970</v>
      </c>
      <c r="AC118" s="53" t="s">
        <v>724</v>
      </c>
      <c r="AD118" s="53" t="s">
        <v>724</v>
      </c>
      <c r="AE118" s="53" t="s">
        <v>724</v>
      </c>
    </row>
    <row r="119" spans="1:31" ht="180" x14ac:dyDescent="0.25">
      <c r="A119">
        <v>33</v>
      </c>
      <c r="B119" s="46">
        <v>108</v>
      </c>
      <c r="C119" s="10" t="s">
        <v>240</v>
      </c>
      <c r="D119" s="11" t="s">
        <v>241</v>
      </c>
      <c r="E119" s="9" t="s">
        <v>30</v>
      </c>
      <c r="F119" s="11" t="s">
        <v>859</v>
      </c>
      <c r="G119" s="14" t="s">
        <v>410</v>
      </c>
      <c r="H119" s="14" t="s">
        <v>421</v>
      </c>
      <c r="I119" s="47">
        <v>42468</v>
      </c>
      <c r="J119" s="47">
        <v>42583</v>
      </c>
      <c r="K119" s="48">
        <v>365</v>
      </c>
      <c r="L119" s="47">
        <v>42833</v>
      </c>
      <c r="M119" s="48">
        <v>18</v>
      </c>
      <c r="N119" s="49" t="s">
        <v>14</v>
      </c>
      <c r="O119" s="10" t="s">
        <v>14</v>
      </c>
      <c r="P119" s="13" t="s">
        <v>17</v>
      </c>
      <c r="Q119" s="13" t="s">
        <v>14</v>
      </c>
      <c r="R119" s="13" t="s">
        <v>17</v>
      </c>
      <c r="S119" s="11" t="s">
        <v>220</v>
      </c>
      <c r="T119" s="52" t="s">
        <v>324</v>
      </c>
      <c r="U119" s="50"/>
      <c r="V119" s="57">
        <v>1</v>
      </c>
      <c r="W119" s="57">
        <v>1</v>
      </c>
      <c r="X119" s="58">
        <v>1</v>
      </c>
      <c r="Y119" s="57">
        <v>1</v>
      </c>
      <c r="Z119" s="57">
        <v>4</v>
      </c>
      <c r="AA119" s="57">
        <v>1</v>
      </c>
      <c r="AB119" s="53" t="s">
        <v>971</v>
      </c>
      <c r="AC119" s="53" t="s">
        <v>724</v>
      </c>
      <c r="AD119" s="53" t="s">
        <v>724</v>
      </c>
      <c r="AE119" s="53" t="s">
        <v>972</v>
      </c>
    </row>
    <row r="120" spans="1:31" ht="150" x14ac:dyDescent="0.25">
      <c r="A120">
        <v>33</v>
      </c>
      <c r="B120" s="46">
        <v>109</v>
      </c>
      <c r="C120" s="10" t="s">
        <v>240</v>
      </c>
      <c r="D120" s="11" t="s">
        <v>241</v>
      </c>
      <c r="E120" s="9" t="s">
        <v>30</v>
      </c>
      <c r="F120" s="11" t="s">
        <v>856</v>
      </c>
      <c r="G120" s="14" t="s">
        <v>410</v>
      </c>
      <c r="H120" s="14" t="s">
        <v>421</v>
      </c>
      <c r="I120" s="47">
        <v>42476</v>
      </c>
      <c r="J120" s="47">
        <v>42524</v>
      </c>
      <c r="K120" s="48">
        <v>365</v>
      </c>
      <c r="L120" s="47">
        <v>42833</v>
      </c>
      <c r="M120" s="48">
        <v>18</v>
      </c>
      <c r="N120" s="49" t="s">
        <v>14</v>
      </c>
      <c r="O120" s="10" t="s">
        <v>14</v>
      </c>
      <c r="P120" s="13" t="s">
        <v>17</v>
      </c>
      <c r="Q120" s="13" t="s">
        <v>14</v>
      </c>
      <c r="R120" s="13" t="s">
        <v>17</v>
      </c>
      <c r="S120" s="11" t="s">
        <v>242</v>
      </c>
      <c r="T120" s="52" t="s">
        <v>324</v>
      </c>
      <c r="U120" s="50"/>
      <c r="V120" s="57">
        <v>1</v>
      </c>
      <c r="W120" s="57">
        <v>1</v>
      </c>
      <c r="X120" s="58">
        <v>1</v>
      </c>
      <c r="Y120" s="57">
        <v>1</v>
      </c>
      <c r="Z120" s="57">
        <v>4</v>
      </c>
      <c r="AA120" s="57">
        <v>1</v>
      </c>
      <c r="AB120" s="53" t="s">
        <v>955</v>
      </c>
      <c r="AC120" s="53" t="s">
        <v>724</v>
      </c>
      <c r="AD120" s="53" t="s">
        <v>724</v>
      </c>
      <c r="AE120" s="53" t="s">
        <v>973</v>
      </c>
    </row>
    <row r="121" spans="1:31" ht="165" x14ac:dyDescent="0.25">
      <c r="A121">
        <v>33</v>
      </c>
      <c r="B121" s="46">
        <v>110</v>
      </c>
      <c r="C121" s="10" t="s">
        <v>240</v>
      </c>
      <c r="D121" s="11" t="s">
        <v>241</v>
      </c>
      <c r="E121" s="9" t="s">
        <v>19</v>
      </c>
      <c r="F121" s="11" t="s">
        <v>860</v>
      </c>
      <c r="G121" s="14" t="s">
        <v>410</v>
      </c>
      <c r="H121" s="14" t="s">
        <v>421</v>
      </c>
      <c r="I121" s="47">
        <v>42530</v>
      </c>
      <c r="J121" s="47">
        <v>42683</v>
      </c>
      <c r="K121" s="48">
        <v>365</v>
      </c>
      <c r="L121" s="47">
        <v>42833</v>
      </c>
      <c r="M121" s="48">
        <v>18</v>
      </c>
      <c r="N121" s="49" t="s">
        <v>14</v>
      </c>
      <c r="O121" s="10" t="s">
        <v>17</v>
      </c>
      <c r="P121" s="13" t="s">
        <v>17</v>
      </c>
      <c r="Q121" s="13" t="s">
        <v>14</v>
      </c>
      <c r="R121" s="13" t="s">
        <v>14</v>
      </c>
      <c r="S121" s="11" t="s">
        <v>889</v>
      </c>
      <c r="T121" s="52" t="s">
        <v>324</v>
      </c>
      <c r="U121" s="50"/>
      <c r="V121" s="57">
        <v>1</v>
      </c>
      <c r="W121" s="57">
        <v>0</v>
      </c>
      <c r="X121" s="58">
        <v>0.4</v>
      </c>
      <c r="Y121" s="57">
        <v>0</v>
      </c>
      <c r="Z121" s="57">
        <v>4</v>
      </c>
      <c r="AA121" s="57">
        <v>4</v>
      </c>
      <c r="AB121" s="53" t="s">
        <v>505</v>
      </c>
      <c r="AC121" s="53" t="s">
        <v>724</v>
      </c>
      <c r="AD121" s="53" t="s">
        <v>724</v>
      </c>
      <c r="AE121" s="53" t="s">
        <v>974</v>
      </c>
    </row>
    <row r="122" spans="1:31" ht="180" x14ac:dyDescent="0.25">
      <c r="A122">
        <v>33</v>
      </c>
      <c r="B122" s="46">
        <v>111</v>
      </c>
      <c r="C122" s="10" t="s">
        <v>240</v>
      </c>
      <c r="D122" s="11" t="s">
        <v>241</v>
      </c>
      <c r="E122" s="9" t="s">
        <v>30</v>
      </c>
      <c r="F122" s="11" t="s">
        <v>861</v>
      </c>
      <c r="G122" s="14" t="s">
        <v>410</v>
      </c>
      <c r="H122" s="14" t="s">
        <v>421</v>
      </c>
      <c r="I122" s="47">
        <v>42577</v>
      </c>
      <c r="J122" s="47">
        <v>42612</v>
      </c>
      <c r="K122" s="48">
        <v>365</v>
      </c>
      <c r="L122" s="47">
        <v>42833</v>
      </c>
      <c r="M122" s="48">
        <v>18</v>
      </c>
      <c r="N122" s="49" t="s">
        <v>14</v>
      </c>
      <c r="O122" s="10" t="s">
        <v>14</v>
      </c>
      <c r="P122" s="13" t="s">
        <v>17</v>
      </c>
      <c r="Q122" s="13" t="s">
        <v>14</v>
      </c>
      <c r="R122" s="13" t="s">
        <v>17</v>
      </c>
      <c r="S122" s="11" t="s">
        <v>221</v>
      </c>
      <c r="T122" s="52" t="s">
        <v>324</v>
      </c>
      <c r="U122" s="50"/>
      <c r="V122" s="57">
        <v>1</v>
      </c>
      <c r="W122" s="57">
        <v>1</v>
      </c>
      <c r="X122" s="58">
        <v>1</v>
      </c>
      <c r="Y122" s="57">
        <v>1</v>
      </c>
      <c r="Z122" s="57">
        <v>4</v>
      </c>
      <c r="AA122" s="57">
        <v>1</v>
      </c>
      <c r="AB122" s="53" t="s">
        <v>975</v>
      </c>
      <c r="AC122" s="53" t="s">
        <v>724</v>
      </c>
      <c r="AD122" s="53" t="s">
        <v>724</v>
      </c>
      <c r="AE122" s="53" t="s">
        <v>724</v>
      </c>
    </row>
    <row r="123" spans="1:31" ht="150" x14ac:dyDescent="0.25">
      <c r="A123">
        <v>33</v>
      </c>
      <c r="B123" s="46">
        <v>112</v>
      </c>
      <c r="C123" s="10" t="s">
        <v>240</v>
      </c>
      <c r="D123" s="11" t="s">
        <v>241</v>
      </c>
      <c r="E123" s="9" t="s">
        <v>19</v>
      </c>
      <c r="F123" s="11" t="s">
        <v>862</v>
      </c>
      <c r="G123" s="14" t="s">
        <v>410</v>
      </c>
      <c r="H123" s="14" t="s">
        <v>421</v>
      </c>
      <c r="I123" s="47">
        <v>42612</v>
      </c>
      <c r="J123" s="47">
        <v>42735</v>
      </c>
      <c r="K123" s="48">
        <v>365</v>
      </c>
      <c r="L123" s="47">
        <v>42833</v>
      </c>
      <c r="M123" s="48">
        <v>18</v>
      </c>
      <c r="N123" s="49" t="s">
        <v>14</v>
      </c>
      <c r="O123" s="10" t="s">
        <v>17</v>
      </c>
      <c r="P123" s="13" t="s">
        <v>17</v>
      </c>
      <c r="Q123" s="13" t="s">
        <v>14</v>
      </c>
      <c r="R123" s="13" t="s">
        <v>14</v>
      </c>
      <c r="S123" s="11" t="s">
        <v>246</v>
      </c>
      <c r="T123" s="52" t="s">
        <v>324</v>
      </c>
      <c r="U123" s="50"/>
      <c r="V123" s="57">
        <v>1</v>
      </c>
      <c r="W123" s="57">
        <v>1</v>
      </c>
      <c r="X123" s="58">
        <v>0.35</v>
      </c>
      <c r="Y123" s="57">
        <v>0</v>
      </c>
      <c r="Z123" s="57">
        <v>4</v>
      </c>
      <c r="AA123" s="57">
        <v>4</v>
      </c>
      <c r="AB123" s="53" t="s">
        <v>976</v>
      </c>
      <c r="AC123" s="53" t="s">
        <v>724</v>
      </c>
      <c r="AD123" s="53" t="s">
        <v>724</v>
      </c>
      <c r="AE123" s="53" t="s">
        <v>977</v>
      </c>
    </row>
    <row r="124" spans="1:31" ht="150" x14ac:dyDescent="0.25">
      <c r="A124">
        <v>33</v>
      </c>
      <c r="B124" s="46">
        <v>113</v>
      </c>
      <c r="C124" s="10" t="s">
        <v>240</v>
      </c>
      <c r="D124" s="11" t="s">
        <v>241</v>
      </c>
      <c r="E124" s="9" t="s">
        <v>19</v>
      </c>
      <c r="F124" s="11" t="s">
        <v>863</v>
      </c>
      <c r="G124" s="14" t="s">
        <v>410</v>
      </c>
      <c r="H124" s="14" t="s">
        <v>421</v>
      </c>
      <c r="I124" s="47">
        <v>42648</v>
      </c>
      <c r="J124" s="47">
        <v>42832</v>
      </c>
      <c r="K124" s="48">
        <v>365</v>
      </c>
      <c r="L124" s="47">
        <v>42833</v>
      </c>
      <c r="M124" s="48">
        <v>18</v>
      </c>
      <c r="N124" s="49" t="s">
        <v>14</v>
      </c>
      <c r="O124" s="10" t="s">
        <v>14</v>
      </c>
      <c r="P124" s="13" t="s">
        <v>14</v>
      </c>
      <c r="Q124" s="13" t="s">
        <v>14</v>
      </c>
      <c r="R124" s="13" t="s">
        <v>14</v>
      </c>
      <c r="S124" s="11" t="s">
        <v>890</v>
      </c>
      <c r="T124" s="52" t="s">
        <v>324</v>
      </c>
      <c r="U124" s="50"/>
      <c r="V124" s="57">
        <v>4</v>
      </c>
      <c r="W124" s="57">
        <v>4</v>
      </c>
      <c r="X124" s="58" t="s">
        <v>13</v>
      </c>
      <c r="Y124" s="57">
        <v>4</v>
      </c>
      <c r="Z124" s="57">
        <v>4</v>
      </c>
      <c r="AA124" s="57">
        <v>4</v>
      </c>
      <c r="AB124" s="53" t="s">
        <v>508</v>
      </c>
      <c r="AC124" s="53" t="s">
        <v>724</v>
      </c>
      <c r="AD124" s="53" t="s">
        <v>724</v>
      </c>
      <c r="AE124" s="53" t="s">
        <v>724</v>
      </c>
    </row>
    <row r="125" spans="1:31" ht="150" x14ac:dyDescent="0.25">
      <c r="A125">
        <v>33</v>
      </c>
      <c r="B125" s="46">
        <v>114</v>
      </c>
      <c r="C125" s="10" t="s">
        <v>240</v>
      </c>
      <c r="D125" s="11" t="s">
        <v>241</v>
      </c>
      <c r="E125" s="9" t="s">
        <v>30</v>
      </c>
      <c r="F125" s="11" t="s">
        <v>864</v>
      </c>
      <c r="G125" s="14" t="s">
        <v>410</v>
      </c>
      <c r="H125" s="14" t="s">
        <v>421</v>
      </c>
      <c r="I125" s="47">
        <v>42705</v>
      </c>
      <c r="J125" s="47" t="s">
        <v>368</v>
      </c>
      <c r="K125" s="48">
        <v>365</v>
      </c>
      <c r="L125" s="47">
        <v>42833</v>
      </c>
      <c r="M125" s="48">
        <v>18</v>
      </c>
      <c r="N125" s="49" t="s">
        <v>14</v>
      </c>
      <c r="O125" s="10" t="s">
        <v>14</v>
      </c>
      <c r="P125" s="13" t="s">
        <v>14</v>
      </c>
      <c r="Q125" s="13" t="s">
        <v>14</v>
      </c>
      <c r="R125" s="13" t="s">
        <v>14</v>
      </c>
      <c r="S125" s="11" t="s">
        <v>223</v>
      </c>
      <c r="T125" s="52" t="s">
        <v>324</v>
      </c>
      <c r="U125" s="50"/>
      <c r="V125" s="57">
        <v>4</v>
      </c>
      <c r="W125" s="57">
        <v>4</v>
      </c>
      <c r="X125" s="58" t="s">
        <v>13</v>
      </c>
      <c r="Y125" s="57">
        <v>4</v>
      </c>
      <c r="Z125" s="57">
        <v>4</v>
      </c>
      <c r="AA125" s="57">
        <v>4</v>
      </c>
      <c r="AB125" s="53" t="s">
        <v>978</v>
      </c>
      <c r="AC125" s="53" t="s">
        <v>724</v>
      </c>
      <c r="AD125" s="53" t="s">
        <v>724</v>
      </c>
      <c r="AE125" s="53" t="s">
        <v>724</v>
      </c>
    </row>
    <row r="126" spans="1:31" ht="150" x14ac:dyDescent="0.25">
      <c r="A126">
        <v>34</v>
      </c>
      <c r="B126" s="46">
        <v>115</v>
      </c>
      <c r="C126" s="10" t="s">
        <v>247</v>
      </c>
      <c r="D126" s="11" t="s">
        <v>249</v>
      </c>
      <c r="E126" s="9" t="s">
        <v>30</v>
      </c>
      <c r="F126" s="11" t="s">
        <v>251</v>
      </c>
      <c r="G126" s="14" t="s">
        <v>418</v>
      </c>
      <c r="H126" s="14" t="s">
        <v>422</v>
      </c>
      <c r="I126" s="47">
        <v>42468</v>
      </c>
      <c r="J126" s="47">
        <v>42468</v>
      </c>
      <c r="K126" s="56" t="s">
        <v>324</v>
      </c>
      <c r="L126" s="55" t="s">
        <v>324</v>
      </c>
      <c r="M126" s="48">
        <v>18</v>
      </c>
      <c r="N126" s="49" t="s">
        <v>14</v>
      </c>
      <c r="O126" s="10" t="s">
        <v>14</v>
      </c>
      <c r="P126" s="13" t="s">
        <v>14</v>
      </c>
      <c r="Q126" s="13" t="s">
        <v>14</v>
      </c>
      <c r="R126" s="13" t="s">
        <v>17</v>
      </c>
      <c r="S126" s="11" t="s">
        <v>252</v>
      </c>
      <c r="T126" s="52" t="s">
        <v>324</v>
      </c>
      <c r="U126" s="50"/>
      <c r="V126" s="57">
        <v>1</v>
      </c>
      <c r="W126" s="57">
        <v>1</v>
      </c>
      <c r="X126" s="58">
        <v>1</v>
      </c>
      <c r="Y126" s="57">
        <v>1</v>
      </c>
      <c r="Z126" s="57">
        <v>4</v>
      </c>
      <c r="AA126" s="57">
        <v>1</v>
      </c>
      <c r="AB126" s="53" t="s">
        <v>979</v>
      </c>
      <c r="AC126" s="53" t="s">
        <v>724</v>
      </c>
      <c r="AD126" s="53" t="s">
        <v>724</v>
      </c>
      <c r="AE126" s="53" t="s">
        <v>724</v>
      </c>
    </row>
    <row r="127" spans="1:31" ht="105" x14ac:dyDescent="0.25">
      <c r="A127">
        <v>34</v>
      </c>
      <c r="B127" s="46">
        <v>116</v>
      </c>
      <c r="C127" s="10" t="s">
        <v>247</v>
      </c>
      <c r="D127" s="11" t="s">
        <v>249</v>
      </c>
      <c r="E127" s="9" t="s">
        <v>30</v>
      </c>
      <c r="F127" s="11" t="s">
        <v>248</v>
      </c>
      <c r="G127" s="14" t="s">
        <v>418</v>
      </c>
      <c r="H127" s="14" t="s">
        <v>422</v>
      </c>
      <c r="I127" s="47">
        <v>42468</v>
      </c>
      <c r="J127" s="47">
        <v>42551</v>
      </c>
      <c r="K127" s="48" t="s">
        <v>324</v>
      </c>
      <c r="L127" s="47" t="s">
        <v>324</v>
      </c>
      <c r="M127" s="48">
        <v>18</v>
      </c>
      <c r="N127" s="49" t="s">
        <v>14</v>
      </c>
      <c r="O127" s="10" t="s">
        <v>14</v>
      </c>
      <c r="P127" s="13" t="s">
        <v>14</v>
      </c>
      <c r="Q127" s="13" t="s">
        <v>14</v>
      </c>
      <c r="R127" s="13" t="s">
        <v>17</v>
      </c>
      <c r="S127" s="11" t="s">
        <v>250</v>
      </c>
      <c r="T127" s="52" t="s">
        <v>324</v>
      </c>
      <c r="U127" s="50"/>
      <c r="V127" s="57">
        <v>1</v>
      </c>
      <c r="W127" s="57">
        <v>1</v>
      </c>
      <c r="X127" s="58">
        <v>1</v>
      </c>
      <c r="Y127" s="57">
        <v>1</v>
      </c>
      <c r="Z127" s="57">
        <v>4</v>
      </c>
      <c r="AA127" s="57">
        <v>1</v>
      </c>
      <c r="AB127" s="53" t="s">
        <v>980</v>
      </c>
      <c r="AC127" s="53" t="s">
        <v>724</v>
      </c>
      <c r="AD127" s="53" t="s">
        <v>724</v>
      </c>
      <c r="AE127" s="53" t="s">
        <v>724</v>
      </c>
    </row>
    <row r="128" spans="1:31" ht="225" x14ac:dyDescent="0.25">
      <c r="A128">
        <v>34</v>
      </c>
      <c r="B128" s="46">
        <v>117</v>
      </c>
      <c r="C128" s="10" t="s">
        <v>247</v>
      </c>
      <c r="D128" s="11" t="s">
        <v>249</v>
      </c>
      <c r="E128" s="9" t="s">
        <v>19</v>
      </c>
      <c r="F128" s="11" t="s">
        <v>253</v>
      </c>
      <c r="G128" s="14" t="s">
        <v>418</v>
      </c>
      <c r="H128" s="14" t="s">
        <v>422</v>
      </c>
      <c r="I128" s="47">
        <v>42468</v>
      </c>
      <c r="J128" s="47" t="s">
        <v>38</v>
      </c>
      <c r="K128" s="48" t="s">
        <v>324</v>
      </c>
      <c r="L128" s="47" t="s">
        <v>324</v>
      </c>
      <c r="M128" s="48">
        <v>18</v>
      </c>
      <c r="N128" s="49" t="s">
        <v>17</v>
      </c>
      <c r="O128" s="10" t="s">
        <v>17</v>
      </c>
      <c r="P128" s="13" t="s">
        <v>17</v>
      </c>
      <c r="Q128" s="13" t="s">
        <v>14</v>
      </c>
      <c r="R128" s="13" t="s">
        <v>14</v>
      </c>
      <c r="S128" s="11" t="s">
        <v>891</v>
      </c>
      <c r="T128" s="52" t="s">
        <v>1015</v>
      </c>
      <c r="U128" s="50"/>
      <c r="V128" s="57">
        <v>1</v>
      </c>
      <c r="W128" s="57">
        <v>1</v>
      </c>
      <c r="X128" s="58">
        <v>1</v>
      </c>
      <c r="Y128" s="57">
        <v>1</v>
      </c>
      <c r="Z128" s="57">
        <v>4</v>
      </c>
      <c r="AA128" s="57">
        <v>4</v>
      </c>
      <c r="AB128" s="53" t="s">
        <v>981</v>
      </c>
      <c r="AC128" s="53" t="s">
        <v>724</v>
      </c>
      <c r="AD128" s="53" t="s">
        <v>724</v>
      </c>
      <c r="AE128" s="53" t="s">
        <v>724</v>
      </c>
    </row>
    <row r="129" spans="1:31" ht="409.5" x14ac:dyDescent="0.25">
      <c r="A129">
        <v>35</v>
      </c>
      <c r="B129" s="46">
        <v>121</v>
      </c>
      <c r="C129" s="10" t="s">
        <v>255</v>
      </c>
      <c r="D129" s="11" t="s">
        <v>257</v>
      </c>
      <c r="E129" s="9" t="s">
        <v>29</v>
      </c>
      <c r="F129" s="11" t="s">
        <v>138</v>
      </c>
      <c r="G129" s="14" t="s">
        <v>418</v>
      </c>
      <c r="H129" s="14" t="s">
        <v>424</v>
      </c>
      <c r="I129" s="47">
        <v>42468</v>
      </c>
      <c r="J129" s="47" t="s">
        <v>38</v>
      </c>
      <c r="K129" s="48">
        <v>90</v>
      </c>
      <c r="L129" s="47">
        <v>42558</v>
      </c>
      <c r="M129" s="48">
        <v>3</v>
      </c>
      <c r="N129" s="49" t="s">
        <v>17</v>
      </c>
      <c r="O129" s="10" t="s">
        <v>17</v>
      </c>
      <c r="P129" s="13" t="s">
        <v>17</v>
      </c>
      <c r="Q129" s="13" t="s">
        <v>14</v>
      </c>
      <c r="R129" s="13" t="s">
        <v>14</v>
      </c>
      <c r="S129" s="11" t="s">
        <v>139</v>
      </c>
      <c r="T129" s="52" t="s">
        <v>1014</v>
      </c>
      <c r="U129" s="50"/>
      <c r="V129" s="57">
        <v>1</v>
      </c>
      <c r="W129" s="57">
        <v>1</v>
      </c>
      <c r="X129" s="58">
        <v>1</v>
      </c>
      <c r="Y129" s="57">
        <v>1</v>
      </c>
      <c r="Z129" s="57">
        <v>4</v>
      </c>
      <c r="AA129" s="57">
        <v>4</v>
      </c>
      <c r="AB129" s="53" t="s">
        <v>762</v>
      </c>
      <c r="AC129" s="53" t="s">
        <v>724</v>
      </c>
      <c r="AD129" s="53" t="s">
        <v>724</v>
      </c>
      <c r="AE129" s="53" t="s">
        <v>724</v>
      </c>
    </row>
    <row r="130" spans="1:31" ht="210" x14ac:dyDescent="0.25">
      <c r="A130">
        <v>35</v>
      </c>
      <c r="B130" s="46">
        <v>118</v>
      </c>
      <c r="C130" s="10" t="s">
        <v>255</v>
      </c>
      <c r="D130" s="11" t="s">
        <v>257</v>
      </c>
      <c r="E130" s="9" t="s">
        <v>19</v>
      </c>
      <c r="F130" s="11" t="s">
        <v>256</v>
      </c>
      <c r="G130" s="14" t="s">
        <v>418</v>
      </c>
      <c r="H130" s="14" t="s">
        <v>424</v>
      </c>
      <c r="I130" s="47">
        <v>42521</v>
      </c>
      <c r="J130" s="47">
        <v>42551</v>
      </c>
      <c r="K130" s="48">
        <v>90</v>
      </c>
      <c r="L130" s="47">
        <v>42558</v>
      </c>
      <c r="M130" s="48">
        <v>3</v>
      </c>
      <c r="N130" s="49" t="s">
        <v>14</v>
      </c>
      <c r="O130" s="10" t="s">
        <v>17</v>
      </c>
      <c r="P130" s="13" t="s">
        <v>14</v>
      </c>
      <c r="Q130" s="13" t="s">
        <v>17</v>
      </c>
      <c r="R130" s="13" t="s">
        <v>17</v>
      </c>
      <c r="S130" s="11" t="s">
        <v>258</v>
      </c>
      <c r="T130" s="52" t="s">
        <v>324</v>
      </c>
      <c r="U130" s="50"/>
      <c r="V130" s="57">
        <v>1</v>
      </c>
      <c r="W130" s="57">
        <v>0</v>
      </c>
      <c r="X130" s="58">
        <v>1</v>
      </c>
      <c r="Y130" s="57">
        <v>1</v>
      </c>
      <c r="Z130" s="57">
        <v>1</v>
      </c>
      <c r="AA130" s="57">
        <v>1</v>
      </c>
      <c r="AB130" s="53" t="s">
        <v>511</v>
      </c>
      <c r="AC130" s="53" t="s">
        <v>724</v>
      </c>
      <c r="AD130" s="53" t="s">
        <v>724</v>
      </c>
      <c r="AE130" s="53" t="s">
        <v>724</v>
      </c>
    </row>
    <row r="131" spans="1:31" ht="210" x14ac:dyDescent="0.25">
      <c r="A131">
        <v>35</v>
      </c>
      <c r="B131" s="46">
        <v>119</v>
      </c>
      <c r="C131" s="10" t="s">
        <v>255</v>
      </c>
      <c r="D131" s="11" t="s">
        <v>257</v>
      </c>
      <c r="E131" s="9" t="s">
        <v>19</v>
      </c>
      <c r="F131" s="11" t="s">
        <v>265</v>
      </c>
      <c r="G131" s="14" t="s">
        <v>418</v>
      </c>
      <c r="H131" s="14" t="s">
        <v>424</v>
      </c>
      <c r="I131" s="47">
        <v>42521</v>
      </c>
      <c r="J131" s="47">
        <v>42558</v>
      </c>
      <c r="K131" s="48">
        <v>90</v>
      </c>
      <c r="L131" s="47">
        <v>42558</v>
      </c>
      <c r="M131" s="48">
        <v>3</v>
      </c>
      <c r="N131" s="49" t="s">
        <v>14</v>
      </c>
      <c r="O131" s="10" t="s">
        <v>14</v>
      </c>
      <c r="P131" s="13" t="s">
        <v>14</v>
      </c>
      <c r="Q131" s="13" t="s">
        <v>17</v>
      </c>
      <c r="R131" s="13" t="s">
        <v>17</v>
      </c>
      <c r="S131" s="11" t="s">
        <v>892</v>
      </c>
      <c r="T131" s="52" t="s">
        <v>324</v>
      </c>
      <c r="U131" s="50"/>
      <c r="V131" s="57">
        <v>1</v>
      </c>
      <c r="W131" s="57">
        <v>1</v>
      </c>
      <c r="X131" s="58">
        <v>1</v>
      </c>
      <c r="Y131" s="57">
        <v>1</v>
      </c>
      <c r="Z131" s="57">
        <v>1</v>
      </c>
      <c r="AA131" s="57">
        <v>1</v>
      </c>
      <c r="AB131" s="53" t="s">
        <v>513</v>
      </c>
      <c r="AC131" s="53" t="s">
        <v>724</v>
      </c>
      <c r="AD131" s="53" t="s">
        <v>724</v>
      </c>
      <c r="AE131" s="53" t="s">
        <v>724</v>
      </c>
    </row>
    <row r="132" spans="1:31" ht="210" x14ac:dyDescent="0.25">
      <c r="A132">
        <v>35</v>
      </c>
      <c r="B132" s="46">
        <v>120</v>
      </c>
      <c r="C132" s="10" t="s">
        <v>255</v>
      </c>
      <c r="D132" s="11" t="s">
        <v>257</v>
      </c>
      <c r="E132" s="9" t="s">
        <v>30</v>
      </c>
      <c r="F132" s="11" t="s">
        <v>259</v>
      </c>
      <c r="G132" s="14" t="s">
        <v>418</v>
      </c>
      <c r="H132" s="14" t="s">
        <v>424</v>
      </c>
      <c r="I132" s="47">
        <v>42552</v>
      </c>
      <c r="J132" s="47">
        <v>42674</v>
      </c>
      <c r="K132" s="48">
        <v>90</v>
      </c>
      <c r="L132" s="47">
        <v>42558</v>
      </c>
      <c r="M132" s="48">
        <v>3</v>
      </c>
      <c r="N132" s="49" t="s">
        <v>14</v>
      </c>
      <c r="O132" s="10" t="s">
        <v>14</v>
      </c>
      <c r="P132" s="13" t="s">
        <v>14</v>
      </c>
      <c r="Q132" s="13" t="s">
        <v>17</v>
      </c>
      <c r="R132" s="13" t="s">
        <v>14</v>
      </c>
      <c r="S132" s="11" t="s">
        <v>260</v>
      </c>
      <c r="T132" s="52" t="s">
        <v>324</v>
      </c>
      <c r="U132" s="50"/>
      <c r="V132" s="57">
        <v>0</v>
      </c>
      <c r="W132" s="57">
        <v>0</v>
      </c>
      <c r="X132" s="58">
        <v>0.35</v>
      </c>
      <c r="Y132" s="57">
        <v>0</v>
      </c>
      <c r="Z132" s="57">
        <v>0</v>
      </c>
      <c r="AA132" s="57">
        <v>4</v>
      </c>
      <c r="AB132" s="53" t="s">
        <v>982</v>
      </c>
      <c r="AC132" s="53" t="s">
        <v>324</v>
      </c>
      <c r="AD132" s="53" t="s">
        <v>324</v>
      </c>
      <c r="AE132" s="53" t="s">
        <v>324</v>
      </c>
    </row>
    <row r="133" spans="1:31" ht="135" x14ac:dyDescent="0.25">
      <c r="A133">
        <v>36</v>
      </c>
      <c r="B133" s="46">
        <v>122</v>
      </c>
      <c r="C133" s="10" t="s">
        <v>261</v>
      </c>
      <c r="D133" s="11" t="s">
        <v>263</v>
      </c>
      <c r="E133" s="9" t="s">
        <v>30</v>
      </c>
      <c r="F133" s="11" t="s">
        <v>262</v>
      </c>
      <c r="G133" s="14" t="s">
        <v>418</v>
      </c>
      <c r="H133" s="14" t="s">
        <v>424</v>
      </c>
      <c r="I133" s="47">
        <v>42468</v>
      </c>
      <c r="J133" s="47">
        <v>43198</v>
      </c>
      <c r="K133" s="48">
        <v>820</v>
      </c>
      <c r="L133" s="47">
        <v>43288</v>
      </c>
      <c r="M133" s="48">
        <v>1</v>
      </c>
      <c r="N133" s="49" t="s">
        <v>14</v>
      </c>
      <c r="O133" s="10" t="s">
        <v>17</v>
      </c>
      <c r="P133" s="13" t="s">
        <v>17</v>
      </c>
      <c r="Q133" s="13" t="s">
        <v>14</v>
      </c>
      <c r="R133" s="13" t="s">
        <v>14</v>
      </c>
      <c r="S133" s="11" t="s">
        <v>264</v>
      </c>
      <c r="T133" s="52" t="s">
        <v>324</v>
      </c>
      <c r="U133" s="50"/>
      <c r="V133" s="57">
        <v>4</v>
      </c>
      <c r="W133" s="57">
        <v>4</v>
      </c>
      <c r="X133" s="58" t="s">
        <v>13</v>
      </c>
      <c r="Y133" s="57">
        <v>4</v>
      </c>
      <c r="Z133" s="57">
        <v>4</v>
      </c>
      <c r="AA133" s="57">
        <v>4</v>
      </c>
      <c r="AB133" s="53" t="s">
        <v>983</v>
      </c>
      <c r="AC133" s="53" t="s">
        <v>724</v>
      </c>
      <c r="AD133" s="53" t="s">
        <v>724</v>
      </c>
      <c r="AE133" s="53" t="s">
        <v>724</v>
      </c>
    </row>
    <row r="134" spans="1:31" ht="165" x14ac:dyDescent="0.25">
      <c r="A134">
        <v>37</v>
      </c>
      <c r="B134" s="46">
        <v>123</v>
      </c>
      <c r="C134" s="10" t="s">
        <v>267</v>
      </c>
      <c r="D134" s="11" t="s">
        <v>268</v>
      </c>
      <c r="E134" s="9" t="s">
        <v>47</v>
      </c>
      <c r="F134" s="11" t="s">
        <v>865</v>
      </c>
      <c r="G134" s="14" t="s">
        <v>408</v>
      </c>
      <c r="H134" s="14" t="s">
        <v>324</v>
      </c>
      <c r="I134" s="47">
        <v>42468</v>
      </c>
      <c r="J134" s="47" t="s">
        <v>38</v>
      </c>
      <c r="K134" s="48" t="s">
        <v>324</v>
      </c>
      <c r="L134" s="47" t="s">
        <v>324</v>
      </c>
      <c r="M134" s="48">
        <v>3</v>
      </c>
      <c r="N134" s="49" t="s">
        <v>17</v>
      </c>
      <c r="O134" s="10" t="s">
        <v>17</v>
      </c>
      <c r="P134" s="13" t="s">
        <v>17</v>
      </c>
      <c r="Q134" s="13" t="s">
        <v>14</v>
      </c>
      <c r="R134" s="13" t="s">
        <v>14</v>
      </c>
      <c r="S134" s="11" t="s">
        <v>149</v>
      </c>
      <c r="T134" s="52" t="s">
        <v>1016</v>
      </c>
      <c r="U134" s="50"/>
      <c r="V134" s="57">
        <v>0.6</v>
      </c>
      <c r="W134" s="57">
        <v>0.6</v>
      </c>
      <c r="X134" s="58">
        <v>0.70833333333333337</v>
      </c>
      <c r="Y134" s="57">
        <v>0.6</v>
      </c>
      <c r="Z134" s="57">
        <v>4</v>
      </c>
      <c r="AA134" s="57">
        <v>4</v>
      </c>
      <c r="AB134" s="53" t="s">
        <v>549</v>
      </c>
      <c r="AC134" s="53" t="s">
        <v>724</v>
      </c>
      <c r="AD134" s="53" t="s">
        <v>724</v>
      </c>
      <c r="AE134" s="53" t="s">
        <v>724</v>
      </c>
    </row>
    <row r="135" spans="1:31" ht="165" x14ac:dyDescent="0.25">
      <c r="A135">
        <v>37</v>
      </c>
      <c r="B135" s="46">
        <v>124</v>
      </c>
      <c r="C135" s="10" t="s">
        <v>267</v>
      </c>
      <c r="D135" s="11" t="s">
        <v>268</v>
      </c>
      <c r="E135" s="9" t="s">
        <v>16</v>
      </c>
      <c r="F135" s="11" t="s">
        <v>841</v>
      </c>
      <c r="G135" s="14" t="s">
        <v>408</v>
      </c>
      <c r="H135" s="14" t="s">
        <v>324</v>
      </c>
      <c r="I135" s="47">
        <v>42480</v>
      </c>
      <c r="J135" s="47" t="s">
        <v>38</v>
      </c>
      <c r="K135" s="48" t="s">
        <v>324</v>
      </c>
      <c r="L135" s="47" t="s">
        <v>324</v>
      </c>
      <c r="M135" s="48">
        <v>3</v>
      </c>
      <c r="N135" s="49" t="s">
        <v>17</v>
      </c>
      <c r="O135" s="10" t="s">
        <v>17</v>
      </c>
      <c r="P135" s="13" t="s">
        <v>17</v>
      </c>
      <c r="Q135" s="13" t="s">
        <v>14</v>
      </c>
      <c r="R135" s="13" t="s">
        <v>14</v>
      </c>
      <c r="S135" s="11" t="s">
        <v>208</v>
      </c>
      <c r="T135" s="52" t="s">
        <v>1012</v>
      </c>
      <c r="U135" s="50"/>
      <c r="V135" s="57">
        <v>1</v>
      </c>
      <c r="W135" s="57">
        <v>1</v>
      </c>
      <c r="X135" s="58">
        <v>1</v>
      </c>
      <c r="Y135" s="57">
        <v>1</v>
      </c>
      <c r="Z135" s="57">
        <v>4</v>
      </c>
      <c r="AA135" s="57">
        <v>4</v>
      </c>
      <c r="AB135" s="53" t="s">
        <v>909</v>
      </c>
      <c r="AC135" s="53" t="s">
        <v>910</v>
      </c>
      <c r="AD135" s="53" t="s">
        <v>911</v>
      </c>
      <c r="AE135" s="53">
        <v>0</v>
      </c>
    </row>
    <row r="136" spans="1:31" ht="165" x14ac:dyDescent="0.25">
      <c r="A136">
        <v>37</v>
      </c>
      <c r="B136" s="46">
        <v>125</v>
      </c>
      <c r="C136" s="10" t="s">
        <v>267</v>
      </c>
      <c r="D136" s="11" t="s">
        <v>268</v>
      </c>
      <c r="E136" s="9" t="s">
        <v>24</v>
      </c>
      <c r="F136" s="11" t="s">
        <v>269</v>
      </c>
      <c r="G136" s="14" t="s">
        <v>408</v>
      </c>
      <c r="H136" s="14" t="s">
        <v>324</v>
      </c>
      <c r="I136" s="47">
        <v>42675</v>
      </c>
      <c r="J136" s="47">
        <v>42766</v>
      </c>
      <c r="K136" s="48" t="s">
        <v>324</v>
      </c>
      <c r="L136" s="47" t="s">
        <v>324</v>
      </c>
      <c r="M136" s="48">
        <v>3</v>
      </c>
      <c r="N136" s="49" t="s">
        <v>14</v>
      </c>
      <c r="O136" s="10" t="s">
        <v>14</v>
      </c>
      <c r="P136" s="13" t="s">
        <v>14</v>
      </c>
      <c r="Q136" s="13" t="s">
        <v>14</v>
      </c>
      <c r="R136" s="13" t="s">
        <v>14</v>
      </c>
      <c r="S136" s="53" t="s">
        <v>992</v>
      </c>
      <c r="T136" s="54"/>
      <c r="U136" s="50"/>
      <c r="V136" s="57">
        <v>4</v>
      </c>
      <c r="W136" s="57">
        <v>4</v>
      </c>
      <c r="X136" s="58" t="s">
        <v>13</v>
      </c>
      <c r="Y136" s="57">
        <v>4</v>
      </c>
      <c r="Z136" s="57">
        <v>4</v>
      </c>
      <c r="AA136" s="57">
        <v>4</v>
      </c>
      <c r="AB136" s="53" t="s">
        <v>464</v>
      </c>
      <c r="AC136" s="53" t="s">
        <v>724</v>
      </c>
      <c r="AD136" s="53" t="s">
        <v>724</v>
      </c>
      <c r="AE136" s="53" t="s">
        <v>724</v>
      </c>
    </row>
    <row r="137" spans="1:31" ht="255" x14ac:dyDescent="0.25">
      <c r="A137">
        <v>38</v>
      </c>
      <c r="B137" s="46">
        <v>126</v>
      </c>
      <c r="C137" s="10" t="s">
        <v>271</v>
      </c>
      <c r="D137" s="11" t="s">
        <v>272</v>
      </c>
      <c r="E137" s="9" t="s">
        <v>47</v>
      </c>
      <c r="F137" s="11" t="s">
        <v>866</v>
      </c>
      <c r="G137" s="14" t="s">
        <v>408</v>
      </c>
      <c r="H137" s="14" t="s">
        <v>324</v>
      </c>
      <c r="I137" s="47">
        <v>42468</v>
      </c>
      <c r="J137" s="47">
        <v>42735</v>
      </c>
      <c r="K137" s="48" t="s">
        <v>324</v>
      </c>
      <c r="L137" s="47" t="s">
        <v>324</v>
      </c>
      <c r="M137" s="48">
        <v>1</v>
      </c>
      <c r="N137" s="49" t="s">
        <v>14</v>
      </c>
      <c r="O137" s="10" t="s">
        <v>17</v>
      </c>
      <c r="P137" s="13" t="s">
        <v>17</v>
      </c>
      <c r="Q137" s="13" t="s">
        <v>14</v>
      </c>
      <c r="R137" s="13" t="s">
        <v>14</v>
      </c>
      <c r="S137" s="11" t="s">
        <v>273</v>
      </c>
      <c r="T137" s="52" t="s">
        <v>324</v>
      </c>
      <c r="U137" s="50"/>
      <c r="V137" s="57">
        <v>4</v>
      </c>
      <c r="W137" s="57">
        <v>0.6</v>
      </c>
      <c r="X137" s="58">
        <v>0.5</v>
      </c>
      <c r="Y137" s="57">
        <v>0</v>
      </c>
      <c r="Z137" s="57">
        <v>4</v>
      </c>
      <c r="AA137" s="57">
        <v>4</v>
      </c>
      <c r="AB137" s="53" t="s">
        <v>551</v>
      </c>
      <c r="AC137" s="53" t="s">
        <v>724</v>
      </c>
      <c r="AD137" s="53" t="s">
        <v>724</v>
      </c>
      <c r="AE137" s="53" t="s">
        <v>724</v>
      </c>
    </row>
    <row r="138" spans="1:31" ht="135" x14ac:dyDescent="0.25">
      <c r="A138">
        <v>39</v>
      </c>
      <c r="B138" s="46">
        <v>127</v>
      </c>
      <c r="C138" s="10" t="s">
        <v>274</v>
      </c>
      <c r="D138" s="11" t="s">
        <v>276</v>
      </c>
      <c r="E138" s="9" t="s">
        <v>24</v>
      </c>
      <c r="F138" s="11" t="s">
        <v>275</v>
      </c>
      <c r="G138" s="14" t="s">
        <v>408</v>
      </c>
      <c r="H138" s="14" t="s">
        <v>324</v>
      </c>
      <c r="I138" s="47">
        <v>42468</v>
      </c>
      <c r="J138" s="47" t="s">
        <v>38</v>
      </c>
      <c r="K138" s="48" t="s">
        <v>324</v>
      </c>
      <c r="L138" s="47" t="s">
        <v>324</v>
      </c>
      <c r="M138" s="48">
        <v>1</v>
      </c>
      <c r="N138" s="49" t="s">
        <v>17</v>
      </c>
      <c r="O138" s="10" t="s">
        <v>17</v>
      </c>
      <c r="P138" s="13" t="s">
        <v>17</v>
      </c>
      <c r="Q138" s="13" t="s">
        <v>14</v>
      </c>
      <c r="R138" s="13" t="s">
        <v>14</v>
      </c>
      <c r="S138" s="11" t="s">
        <v>277</v>
      </c>
      <c r="T138" s="52" t="s">
        <v>1013</v>
      </c>
      <c r="U138" s="50"/>
      <c r="V138" s="57">
        <v>1</v>
      </c>
      <c r="W138" s="57">
        <v>1</v>
      </c>
      <c r="X138" s="58">
        <v>1</v>
      </c>
      <c r="Y138" s="57">
        <v>1</v>
      </c>
      <c r="Z138" s="57">
        <v>4</v>
      </c>
      <c r="AA138" s="57">
        <v>4</v>
      </c>
      <c r="AB138" s="53" t="s">
        <v>465</v>
      </c>
      <c r="AC138" s="53" t="s">
        <v>466</v>
      </c>
      <c r="AD138" s="53" t="s">
        <v>467</v>
      </c>
      <c r="AE138" s="53" t="s">
        <v>468</v>
      </c>
    </row>
    <row r="139" spans="1:31" ht="165" x14ac:dyDescent="0.25">
      <c r="A139">
        <v>41</v>
      </c>
      <c r="B139" s="46">
        <v>128</v>
      </c>
      <c r="C139" s="10" t="s">
        <v>278</v>
      </c>
      <c r="D139" s="11" t="s">
        <v>280</v>
      </c>
      <c r="E139" s="9" t="s">
        <v>19</v>
      </c>
      <c r="F139" s="11" t="s">
        <v>279</v>
      </c>
      <c r="G139" s="14" t="s">
        <v>410</v>
      </c>
      <c r="H139" s="14" t="s">
        <v>412</v>
      </c>
      <c r="I139" s="47">
        <v>42552</v>
      </c>
      <c r="J139" s="47">
        <v>42735</v>
      </c>
      <c r="K139" s="48" t="s">
        <v>324</v>
      </c>
      <c r="L139" s="47" t="s">
        <v>324</v>
      </c>
      <c r="M139" s="48">
        <v>17</v>
      </c>
      <c r="N139" s="49" t="s">
        <v>14</v>
      </c>
      <c r="O139" s="10" t="s">
        <v>17</v>
      </c>
      <c r="P139" s="13" t="s">
        <v>17</v>
      </c>
      <c r="Q139" s="13" t="s">
        <v>14</v>
      </c>
      <c r="R139" s="13" t="s">
        <v>14</v>
      </c>
      <c r="S139" s="11" t="s">
        <v>281</v>
      </c>
      <c r="T139" s="52" t="s">
        <v>324</v>
      </c>
      <c r="U139" s="50"/>
      <c r="V139" s="57">
        <v>4</v>
      </c>
      <c r="W139" s="57">
        <v>0</v>
      </c>
      <c r="X139" s="58">
        <v>0.25</v>
      </c>
      <c r="Y139" s="57">
        <v>0</v>
      </c>
      <c r="Z139" s="57">
        <v>4</v>
      </c>
      <c r="AA139" s="57">
        <v>4</v>
      </c>
      <c r="AB139" s="53" t="s">
        <v>515</v>
      </c>
      <c r="AC139" s="53" t="s">
        <v>724</v>
      </c>
      <c r="AD139" s="53" t="s">
        <v>724</v>
      </c>
      <c r="AE139" s="53" t="s">
        <v>984</v>
      </c>
    </row>
    <row r="140" spans="1:31" ht="180" x14ac:dyDescent="0.25">
      <c r="A140">
        <v>41</v>
      </c>
      <c r="B140" s="46">
        <v>129</v>
      </c>
      <c r="C140" s="10" t="s">
        <v>278</v>
      </c>
      <c r="D140" s="11" t="s">
        <v>280</v>
      </c>
      <c r="E140" s="9" t="s">
        <v>19</v>
      </c>
      <c r="F140" s="11" t="s">
        <v>282</v>
      </c>
      <c r="G140" s="14" t="s">
        <v>410</v>
      </c>
      <c r="H140" s="14" t="s">
        <v>412</v>
      </c>
      <c r="I140" s="47">
        <v>42736</v>
      </c>
      <c r="J140" s="47">
        <v>42977</v>
      </c>
      <c r="K140" s="48" t="s">
        <v>324</v>
      </c>
      <c r="L140" s="47" t="s">
        <v>324</v>
      </c>
      <c r="M140" s="48">
        <v>17</v>
      </c>
      <c r="N140" s="49" t="s">
        <v>14</v>
      </c>
      <c r="O140" s="10" t="s">
        <v>14</v>
      </c>
      <c r="P140" s="13" t="s">
        <v>14</v>
      </c>
      <c r="Q140" s="13" t="s">
        <v>14</v>
      </c>
      <c r="R140" s="13" t="s">
        <v>14</v>
      </c>
      <c r="S140" s="11" t="s">
        <v>283</v>
      </c>
      <c r="T140" s="52" t="s">
        <v>1017</v>
      </c>
      <c r="U140" s="50"/>
      <c r="V140" s="57">
        <v>4</v>
      </c>
      <c r="W140" s="57">
        <v>4</v>
      </c>
      <c r="X140" s="58" t="s">
        <v>13</v>
      </c>
      <c r="Y140" s="57">
        <v>4</v>
      </c>
      <c r="Z140" s="57">
        <v>4</v>
      </c>
      <c r="AA140" s="57">
        <v>4</v>
      </c>
      <c r="AB140" s="53" t="s">
        <v>474</v>
      </c>
      <c r="AC140" s="53" t="s">
        <v>724</v>
      </c>
      <c r="AD140" s="53" t="s">
        <v>724</v>
      </c>
      <c r="AE140" s="53" t="s">
        <v>724</v>
      </c>
    </row>
    <row r="141" spans="1:31" ht="76.5" x14ac:dyDescent="0.25">
      <c r="A141">
        <v>41</v>
      </c>
      <c r="B141" s="46">
        <v>130</v>
      </c>
      <c r="C141" s="10" t="s">
        <v>278</v>
      </c>
      <c r="D141" s="11" t="s">
        <v>280</v>
      </c>
      <c r="E141" s="9" t="s">
        <v>19</v>
      </c>
      <c r="F141" s="11" t="s">
        <v>867</v>
      </c>
      <c r="G141" s="14" t="s">
        <v>410</v>
      </c>
      <c r="H141" s="14" t="s">
        <v>412</v>
      </c>
      <c r="I141" s="47">
        <v>42979</v>
      </c>
      <c r="J141" s="47">
        <v>42993</v>
      </c>
      <c r="K141" s="48" t="s">
        <v>324</v>
      </c>
      <c r="L141" s="47" t="s">
        <v>324</v>
      </c>
      <c r="M141" s="48">
        <v>17</v>
      </c>
      <c r="N141" s="49" t="s">
        <v>14</v>
      </c>
      <c r="O141" s="10" t="s">
        <v>14</v>
      </c>
      <c r="P141" s="13" t="s">
        <v>14</v>
      </c>
      <c r="Q141" s="13" t="s">
        <v>14</v>
      </c>
      <c r="R141" s="13" t="s">
        <v>14</v>
      </c>
      <c r="S141" s="11" t="s">
        <v>893</v>
      </c>
      <c r="T141" s="52" t="s">
        <v>324</v>
      </c>
      <c r="U141" s="50"/>
      <c r="V141" s="57">
        <v>4</v>
      </c>
      <c r="W141" s="57">
        <v>4</v>
      </c>
      <c r="X141" s="58" t="s">
        <v>13</v>
      </c>
      <c r="Y141" s="57">
        <v>4</v>
      </c>
      <c r="Z141" s="57">
        <v>4</v>
      </c>
      <c r="AA141" s="57">
        <v>4</v>
      </c>
      <c r="AB141" s="53" t="s">
        <v>517</v>
      </c>
      <c r="AC141" s="53" t="s">
        <v>724</v>
      </c>
      <c r="AD141" s="53" t="s">
        <v>724</v>
      </c>
      <c r="AE141" s="53" t="s">
        <v>724</v>
      </c>
    </row>
    <row r="142" spans="1:31" ht="90" x14ac:dyDescent="0.25">
      <c r="A142">
        <v>41</v>
      </c>
      <c r="B142" s="46">
        <v>131</v>
      </c>
      <c r="C142" s="10" t="s">
        <v>278</v>
      </c>
      <c r="D142" s="11" t="s">
        <v>280</v>
      </c>
      <c r="E142" s="9" t="s">
        <v>19</v>
      </c>
      <c r="F142" s="11" t="s">
        <v>284</v>
      </c>
      <c r="G142" s="14" t="s">
        <v>410</v>
      </c>
      <c r="H142" s="14" t="s">
        <v>412</v>
      </c>
      <c r="I142" s="47">
        <v>43070</v>
      </c>
      <c r="J142" s="47">
        <v>43281</v>
      </c>
      <c r="K142" s="48" t="s">
        <v>324</v>
      </c>
      <c r="L142" s="47" t="s">
        <v>324</v>
      </c>
      <c r="M142" s="48">
        <v>17</v>
      </c>
      <c r="N142" s="49" t="s">
        <v>14</v>
      </c>
      <c r="O142" s="10" t="s">
        <v>14</v>
      </c>
      <c r="P142" s="13" t="s">
        <v>14</v>
      </c>
      <c r="Q142" s="13" t="s">
        <v>14</v>
      </c>
      <c r="R142" s="13" t="s">
        <v>14</v>
      </c>
      <c r="S142" s="11" t="s">
        <v>285</v>
      </c>
      <c r="T142" s="52" t="s">
        <v>324</v>
      </c>
      <c r="U142" s="50"/>
      <c r="V142" s="57">
        <v>4</v>
      </c>
      <c r="W142" s="57">
        <v>4</v>
      </c>
      <c r="X142" s="58" t="s">
        <v>13</v>
      </c>
      <c r="Y142" s="57">
        <v>4</v>
      </c>
      <c r="Z142" s="57">
        <v>4</v>
      </c>
      <c r="AA142" s="57">
        <v>4</v>
      </c>
      <c r="AB142" s="53" t="s">
        <v>518</v>
      </c>
      <c r="AC142" s="53" t="s">
        <v>724</v>
      </c>
      <c r="AD142" s="53" t="s">
        <v>724</v>
      </c>
      <c r="AE142" s="53" t="s">
        <v>724</v>
      </c>
    </row>
    <row r="143" spans="1:31" ht="76.5" x14ac:dyDescent="0.25">
      <c r="A143">
        <v>41</v>
      </c>
      <c r="B143" s="46">
        <v>132</v>
      </c>
      <c r="C143" s="10" t="s">
        <v>278</v>
      </c>
      <c r="D143" s="11" t="s">
        <v>280</v>
      </c>
      <c r="E143" s="9" t="s">
        <v>19</v>
      </c>
      <c r="F143" s="11" t="s">
        <v>868</v>
      </c>
      <c r="G143" s="14" t="s">
        <v>410</v>
      </c>
      <c r="H143" s="14" t="s">
        <v>412</v>
      </c>
      <c r="I143" s="47">
        <v>43282</v>
      </c>
      <c r="J143" s="47">
        <v>43373</v>
      </c>
      <c r="K143" s="48" t="s">
        <v>324</v>
      </c>
      <c r="L143" s="47" t="s">
        <v>324</v>
      </c>
      <c r="M143" s="48">
        <v>17</v>
      </c>
      <c r="N143" s="49" t="s">
        <v>14</v>
      </c>
      <c r="O143" s="10" t="s">
        <v>14</v>
      </c>
      <c r="P143" s="13" t="s">
        <v>14</v>
      </c>
      <c r="Q143" s="13" t="s">
        <v>14</v>
      </c>
      <c r="R143" s="13" t="s">
        <v>14</v>
      </c>
      <c r="S143" s="11" t="s">
        <v>894</v>
      </c>
      <c r="T143" s="52" t="s">
        <v>324</v>
      </c>
      <c r="U143" s="50"/>
      <c r="V143" s="57">
        <v>4</v>
      </c>
      <c r="W143" s="57">
        <v>4</v>
      </c>
      <c r="X143" s="58" t="s">
        <v>13</v>
      </c>
      <c r="Y143" s="57">
        <v>4</v>
      </c>
      <c r="Z143" s="57">
        <v>4</v>
      </c>
      <c r="AA143" s="57">
        <v>4</v>
      </c>
      <c r="AB143" s="53" t="s">
        <v>519</v>
      </c>
      <c r="AC143" s="53" t="s">
        <v>724</v>
      </c>
      <c r="AD143" s="53" t="s">
        <v>724</v>
      </c>
      <c r="AE143" s="53" t="s">
        <v>724</v>
      </c>
    </row>
    <row r="144" spans="1:31" ht="120" x14ac:dyDescent="0.25">
      <c r="A144">
        <v>42</v>
      </c>
      <c r="B144" s="46">
        <v>133</v>
      </c>
      <c r="C144" s="10" t="s">
        <v>286</v>
      </c>
      <c r="D144" s="11" t="s">
        <v>288</v>
      </c>
      <c r="E144" s="9" t="s">
        <v>47</v>
      </c>
      <c r="F144" s="11" t="s">
        <v>290</v>
      </c>
      <c r="G144" s="14" t="s">
        <v>418</v>
      </c>
      <c r="H144" s="14" t="s">
        <v>422</v>
      </c>
      <c r="I144" s="47">
        <v>42522</v>
      </c>
      <c r="J144" s="47">
        <v>42522</v>
      </c>
      <c r="K144" s="48" t="s">
        <v>324</v>
      </c>
      <c r="L144" s="47" t="s">
        <v>324</v>
      </c>
      <c r="M144" s="48">
        <v>1</v>
      </c>
      <c r="N144" s="49" t="s">
        <v>14</v>
      </c>
      <c r="O144" s="10" t="s">
        <v>14</v>
      </c>
      <c r="P144" s="13" t="s">
        <v>14</v>
      </c>
      <c r="Q144" s="13" t="s">
        <v>14</v>
      </c>
      <c r="R144" s="13" t="s">
        <v>17</v>
      </c>
      <c r="S144" s="11" t="s">
        <v>291</v>
      </c>
      <c r="T144" s="52" t="s">
        <v>324</v>
      </c>
      <c r="U144" s="50"/>
      <c r="V144" s="57">
        <v>4</v>
      </c>
      <c r="W144" s="57">
        <v>0</v>
      </c>
      <c r="X144" s="58">
        <v>0.7</v>
      </c>
      <c r="Y144" s="57">
        <v>0.6</v>
      </c>
      <c r="Z144" s="57">
        <v>4</v>
      </c>
      <c r="AA144" s="57">
        <v>0</v>
      </c>
      <c r="AB144" s="53" t="s">
        <v>553</v>
      </c>
      <c r="AC144" s="53" t="s">
        <v>554</v>
      </c>
      <c r="AD144" s="53" t="s">
        <v>555</v>
      </c>
      <c r="AE144" s="53" t="s">
        <v>324</v>
      </c>
    </row>
    <row r="145" spans="1:31" ht="120" x14ac:dyDescent="0.25">
      <c r="A145">
        <v>42</v>
      </c>
      <c r="B145" s="46">
        <v>134</v>
      </c>
      <c r="C145" s="10" t="s">
        <v>286</v>
      </c>
      <c r="D145" s="11" t="s">
        <v>288</v>
      </c>
      <c r="E145" s="9" t="s">
        <v>47</v>
      </c>
      <c r="F145" s="11" t="s">
        <v>287</v>
      </c>
      <c r="G145" s="14" t="s">
        <v>418</v>
      </c>
      <c r="H145" s="14" t="s">
        <v>422</v>
      </c>
      <c r="I145" s="47">
        <v>42522</v>
      </c>
      <c r="J145" s="47">
        <v>42705</v>
      </c>
      <c r="K145" s="48" t="s">
        <v>324</v>
      </c>
      <c r="L145" s="47" t="s">
        <v>324</v>
      </c>
      <c r="M145" s="48">
        <v>1</v>
      </c>
      <c r="N145" s="49" t="s">
        <v>14</v>
      </c>
      <c r="O145" s="10" t="s">
        <v>17</v>
      </c>
      <c r="P145" s="13" t="s">
        <v>17</v>
      </c>
      <c r="Q145" s="13" t="s">
        <v>14</v>
      </c>
      <c r="R145" s="13" t="s">
        <v>14</v>
      </c>
      <c r="S145" s="11" t="s">
        <v>289</v>
      </c>
      <c r="T145" s="52" t="s">
        <v>324</v>
      </c>
      <c r="U145" s="50"/>
      <c r="V145" s="57">
        <v>1</v>
      </c>
      <c r="W145" s="57">
        <v>1</v>
      </c>
      <c r="X145" s="58">
        <v>1</v>
      </c>
      <c r="Y145" s="57">
        <v>1</v>
      </c>
      <c r="Z145" s="57">
        <v>4</v>
      </c>
      <c r="AA145" s="57">
        <v>4</v>
      </c>
      <c r="AB145" s="53" t="s">
        <v>557</v>
      </c>
      <c r="AC145" s="53" t="s">
        <v>558</v>
      </c>
      <c r="AD145" s="53" t="s">
        <v>724</v>
      </c>
      <c r="AE145" s="53" t="s">
        <v>724</v>
      </c>
    </row>
    <row r="146" spans="1:31" ht="120" x14ac:dyDescent="0.25">
      <c r="A146">
        <v>42</v>
      </c>
      <c r="B146" s="46">
        <v>135</v>
      </c>
      <c r="C146" s="10" t="s">
        <v>286</v>
      </c>
      <c r="D146" s="11" t="s">
        <v>288</v>
      </c>
      <c r="E146" s="9" t="s">
        <v>47</v>
      </c>
      <c r="F146" s="11" t="s">
        <v>296</v>
      </c>
      <c r="G146" s="14" t="s">
        <v>418</v>
      </c>
      <c r="H146" s="14" t="s">
        <v>422</v>
      </c>
      <c r="I146" s="47">
        <v>42522</v>
      </c>
      <c r="J146" s="47">
        <v>42705</v>
      </c>
      <c r="K146" s="48" t="s">
        <v>324</v>
      </c>
      <c r="L146" s="47" t="s">
        <v>324</v>
      </c>
      <c r="M146" s="48">
        <v>1</v>
      </c>
      <c r="N146" s="49" t="s">
        <v>14</v>
      </c>
      <c r="O146" s="10" t="s">
        <v>17</v>
      </c>
      <c r="P146" s="13" t="s">
        <v>17</v>
      </c>
      <c r="Q146" s="13" t="s">
        <v>14</v>
      </c>
      <c r="R146" s="13" t="s">
        <v>14</v>
      </c>
      <c r="S146" s="11" t="s">
        <v>297</v>
      </c>
      <c r="T146" s="52" t="s">
        <v>324</v>
      </c>
      <c r="U146" s="50"/>
      <c r="V146" s="57">
        <v>4</v>
      </c>
      <c r="W146" s="57">
        <v>0.6</v>
      </c>
      <c r="X146" s="58">
        <v>0.4</v>
      </c>
      <c r="Y146" s="57">
        <v>0</v>
      </c>
      <c r="Z146" s="57">
        <v>4</v>
      </c>
      <c r="AA146" s="57">
        <v>4</v>
      </c>
      <c r="AB146" s="53" t="s">
        <v>561</v>
      </c>
      <c r="AC146" s="53" t="s">
        <v>562</v>
      </c>
      <c r="AD146" s="53" t="s">
        <v>563</v>
      </c>
      <c r="AE146" s="53" t="s">
        <v>564</v>
      </c>
    </row>
    <row r="147" spans="1:31" ht="120" x14ac:dyDescent="0.25">
      <c r="A147">
        <v>42</v>
      </c>
      <c r="B147" s="46">
        <v>136</v>
      </c>
      <c r="C147" s="10" t="s">
        <v>286</v>
      </c>
      <c r="D147" s="11" t="s">
        <v>288</v>
      </c>
      <c r="E147" s="9" t="s">
        <v>47</v>
      </c>
      <c r="F147" s="11" t="s">
        <v>302</v>
      </c>
      <c r="G147" s="14" t="s">
        <v>418</v>
      </c>
      <c r="H147" s="14" t="s">
        <v>422</v>
      </c>
      <c r="I147" s="47">
        <v>42522</v>
      </c>
      <c r="J147" s="47">
        <v>42705</v>
      </c>
      <c r="K147" s="48" t="s">
        <v>324</v>
      </c>
      <c r="L147" s="47" t="s">
        <v>324</v>
      </c>
      <c r="M147" s="48">
        <v>1</v>
      </c>
      <c r="N147" s="49" t="s">
        <v>14</v>
      </c>
      <c r="O147" s="10" t="s">
        <v>17</v>
      </c>
      <c r="P147" s="13" t="s">
        <v>17</v>
      </c>
      <c r="Q147" s="13" t="s">
        <v>14</v>
      </c>
      <c r="R147" s="13" t="s">
        <v>14</v>
      </c>
      <c r="S147" s="11" t="s">
        <v>303</v>
      </c>
      <c r="T147" s="52" t="s">
        <v>324</v>
      </c>
      <c r="U147" s="50"/>
      <c r="V147" s="57">
        <v>4</v>
      </c>
      <c r="W147" s="57">
        <v>1</v>
      </c>
      <c r="X147" s="58">
        <v>0.7</v>
      </c>
      <c r="Y147" s="57">
        <v>0.6</v>
      </c>
      <c r="Z147" s="57">
        <v>4</v>
      </c>
      <c r="AA147" s="57">
        <v>4</v>
      </c>
      <c r="AB147" s="53" t="s">
        <v>566</v>
      </c>
      <c r="AC147" s="53" t="s">
        <v>724</v>
      </c>
      <c r="AD147" s="53" t="s">
        <v>567</v>
      </c>
      <c r="AE147" s="53" t="s">
        <v>324</v>
      </c>
    </row>
    <row r="148" spans="1:31" ht="120" x14ac:dyDescent="0.25">
      <c r="A148">
        <v>42</v>
      </c>
      <c r="B148" s="46">
        <v>137</v>
      </c>
      <c r="C148" s="10" t="s">
        <v>286</v>
      </c>
      <c r="D148" s="11" t="s">
        <v>288</v>
      </c>
      <c r="E148" s="9" t="s">
        <v>47</v>
      </c>
      <c r="F148" s="11" t="s">
        <v>292</v>
      </c>
      <c r="G148" s="14" t="s">
        <v>418</v>
      </c>
      <c r="H148" s="14" t="s">
        <v>422</v>
      </c>
      <c r="I148" s="47">
        <v>42552</v>
      </c>
      <c r="J148" s="47">
        <v>42614</v>
      </c>
      <c r="K148" s="48" t="s">
        <v>324</v>
      </c>
      <c r="L148" s="47" t="s">
        <v>324</v>
      </c>
      <c r="M148" s="48">
        <v>1</v>
      </c>
      <c r="N148" s="49" t="s">
        <v>14</v>
      </c>
      <c r="O148" s="10" t="s">
        <v>14</v>
      </c>
      <c r="P148" s="13" t="s">
        <v>14</v>
      </c>
      <c r="Q148" s="13" t="s">
        <v>14</v>
      </c>
      <c r="R148" s="13" t="s">
        <v>17</v>
      </c>
      <c r="S148" s="11" t="s">
        <v>293</v>
      </c>
      <c r="T148" s="52" t="s">
        <v>324</v>
      </c>
      <c r="U148" s="50"/>
      <c r="V148" s="57">
        <v>4</v>
      </c>
      <c r="W148" s="57">
        <v>0</v>
      </c>
      <c r="X148" s="58">
        <v>0.7</v>
      </c>
      <c r="Y148" s="57">
        <v>0.6</v>
      </c>
      <c r="Z148" s="57">
        <v>4</v>
      </c>
      <c r="AA148" s="57">
        <v>0</v>
      </c>
      <c r="AB148" s="53" t="s">
        <v>569</v>
      </c>
      <c r="AC148" s="53" t="s">
        <v>570</v>
      </c>
      <c r="AD148" s="53" t="s">
        <v>571</v>
      </c>
      <c r="AE148" s="53" t="s">
        <v>324</v>
      </c>
    </row>
    <row r="149" spans="1:31" ht="120" x14ac:dyDescent="0.25">
      <c r="A149">
        <v>42</v>
      </c>
      <c r="B149" s="46">
        <v>138</v>
      </c>
      <c r="C149" s="10" t="s">
        <v>286</v>
      </c>
      <c r="D149" s="11" t="s">
        <v>288</v>
      </c>
      <c r="E149" s="9" t="s">
        <v>47</v>
      </c>
      <c r="F149" s="11" t="s">
        <v>298</v>
      </c>
      <c r="G149" s="14" t="s">
        <v>418</v>
      </c>
      <c r="H149" s="14" t="s">
        <v>422</v>
      </c>
      <c r="I149" s="47">
        <v>42552</v>
      </c>
      <c r="J149" s="47">
        <v>42644</v>
      </c>
      <c r="K149" s="48" t="s">
        <v>324</v>
      </c>
      <c r="L149" s="47" t="s">
        <v>324</v>
      </c>
      <c r="M149" s="48">
        <v>1</v>
      </c>
      <c r="N149" s="49" t="s">
        <v>14</v>
      </c>
      <c r="O149" s="10" t="s">
        <v>17</v>
      </c>
      <c r="P149" s="13" t="s">
        <v>17</v>
      </c>
      <c r="Q149" s="13" t="s">
        <v>14</v>
      </c>
      <c r="R149" s="13" t="s">
        <v>14</v>
      </c>
      <c r="S149" s="11" t="s">
        <v>299</v>
      </c>
      <c r="T149" s="52" t="s">
        <v>324</v>
      </c>
      <c r="U149" s="50"/>
      <c r="V149" s="57">
        <v>4</v>
      </c>
      <c r="W149" s="57">
        <v>4</v>
      </c>
      <c r="X149" s="58" t="s">
        <v>13</v>
      </c>
      <c r="Y149" s="57">
        <v>4</v>
      </c>
      <c r="Z149" s="57">
        <v>4</v>
      </c>
      <c r="AA149" s="57">
        <v>4</v>
      </c>
      <c r="AB149" s="53" t="s">
        <v>573</v>
      </c>
      <c r="AC149" s="53" t="s">
        <v>724</v>
      </c>
      <c r="AD149" s="53" t="s">
        <v>724</v>
      </c>
      <c r="AE149" s="53" t="s">
        <v>724</v>
      </c>
    </row>
    <row r="150" spans="1:31" ht="120" x14ac:dyDescent="0.25">
      <c r="A150">
        <v>42</v>
      </c>
      <c r="B150" s="46">
        <v>139</v>
      </c>
      <c r="C150" s="10" t="s">
        <v>286</v>
      </c>
      <c r="D150" s="11" t="s">
        <v>288</v>
      </c>
      <c r="E150" s="9" t="s">
        <v>47</v>
      </c>
      <c r="F150" s="11" t="s">
        <v>294</v>
      </c>
      <c r="G150" s="14" t="s">
        <v>418</v>
      </c>
      <c r="H150" s="14" t="s">
        <v>422</v>
      </c>
      <c r="I150" s="47">
        <v>42552</v>
      </c>
      <c r="J150" s="47">
        <v>42705</v>
      </c>
      <c r="K150" s="48" t="s">
        <v>324</v>
      </c>
      <c r="L150" s="47" t="s">
        <v>324</v>
      </c>
      <c r="M150" s="48">
        <v>1</v>
      </c>
      <c r="N150" s="49" t="s">
        <v>14</v>
      </c>
      <c r="O150" s="10" t="s">
        <v>17</v>
      </c>
      <c r="P150" s="13" t="s">
        <v>17</v>
      </c>
      <c r="Q150" s="13" t="s">
        <v>14</v>
      </c>
      <c r="R150" s="13" t="s">
        <v>14</v>
      </c>
      <c r="S150" s="11" t="s">
        <v>295</v>
      </c>
      <c r="T150" s="52" t="s">
        <v>324</v>
      </c>
      <c r="U150" s="50"/>
      <c r="V150" s="57">
        <v>4</v>
      </c>
      <c r="W150" s="57">
        <v>0.6</v>
      </c>
      <c r="X150" s="58">
        <v>0.4</v>
      </c>
      <c r="Y150" s="57">
        <v>0</v>
      </c>
      <c r="Z150" s="57">
        <v>4</v>
      </c>
      <c r="AA150" s="57">
        <v>4</v>
      </c>
      <c r="AB150" s="53" t="s">
        <v>574</v>
      </c>
      <c r="AC150" s="53" t="s">
        <v>575</v>
      </c>
      <c r="AD150" s="53" t="s">
        <v>576</v>
      </c>
      <c r="AE150" s="53" t="s">
        <v>324</v>
      </c>
    </row>
    <row r="151" spans="1:31" ht="76.5" x14ac:dyDescent="0.25">
      <c r="A151">
        <v>42</v>
      </c>
      <c r="B151" s="46">
        <v>140</v>
      </c>
      <c r="C151" s="49" t="s">
        <v>286</v>
      </c>
      <c r="D151" s="49" t="s">
        <v>288</v>
      </c>
      <c r="E151" s="49" t="s">
        <v>47</v>
      </c>
      <c r="F151" s="49" t="s">
        <v>300</v>
      </c>
      <c r="G151" s="14" t="s">
        <v>418</v>
      </c>
      <c r="H151" s="14" t="s">
        <v>422</v>
      </c>
      <c r="I151" s="47">
        <v>42552</v>
      </c>
      <c r="J151" s="47">
        <v>42705</v>
      </c>
      <c r="K151" s="48" t="s">
        <v>324</v>
      </c>
      <c r="L151" s="47" t="s">
        <v>324</v>
      </c>
      <c r="M151" s="48">
        <v>1</v>
      </c>
      <c r="N151" s="49" t="s">
        <v>324</v>
      </c>
      <c r="O151" s="49"/>
      <c r="P151" s="13">
        <v>0</v>
      </c>
      <c r="Q151" s="13" t="s">
        <v>14</v>
      </c>
      <c r="R151" s="13" t="s">
        <v>14</v>
      </c>
      <c r="S151" s="11" t="s">
        <v>301</v>
      </c>
      <c r="T151" s="52" t="s">
        <v>324</v>
      </c>
      <c r="U151" s="9"/>
      <c r="V151" s="57">
        <v>4</v>
      </c>
      <c r="W151" s="57">
        <v>0.6</v>
      </c>
      <c r="X151" s="58">
        <v>0.4</v>
      </c>
      <c r="Y151" s="57">
        <v>0</v>
      </c>
      <c r="Z151" s="57">
        <v>4</v>
      </c>
      <c r="AA151" s="57">
        <v>4</v>
      </c>
      <c r="AB151" s="53" t="s">
        <v>578</v>
      </c>
      <c r="AC151" s="53" t="s">
        <v>579</v>
      </c>
      <c r="AD151" s="53" t="s">
        <v>580</v>
      </c>
      <c r="AE151" s="53" t="s">
        <v>324</v>
      </c>
    </row>
    <row r="152" spans="1:31" ht="135" x14ac:dyDescent="0.25">
      <c r="A152">
        <v>43</v>
      </c>
      <c r="B152" s="46">
        <v>141</v>
      </c>
      <c r="C152" s="49" t="s">
        <v>304</v>
      </c>
      <c r="D152" s="49" t="s">
        <v>306</v>
      </c>
      <c r="E152" s="49" t="s">
        <v>47</v>
      </c>
      <c r="F152" s="49" t="s">
        <v>305</v>
      </c>
      <c r="G152" s="14" t="s">
        <v>418</v>
      </c>
      <c r="H152" s="14" t="s">
        <v>422</v>
      </c>
      <c r="I152" s="47">
        <v>42552</v>
      </c>
      <c r="J152" s="47">
        <v>42705</v>
      </c>
      <c r="K152" s="48" t="s">
        <v>324</v>
      </c>
      <c r="L152" s="47" t="s">
        <v>324</v>
      </c>
      <c r="M152" s="48">
        <v>1</v>
      </c>
      <c r="N152" s="49" t="s">
        <v>324</v>
      </c>
      <c r="O152" s="49"/>
      <c r="P152" s="13">
        <v>0</v>
      </c>
      <c r="Q152" s="13" t="s">
        <v>14</v>
      </c>
      <c r="R152" s="13" t="s">
        <v>14</v>
      </c>
      <c r="S152" s="11" t="s">
        <v>307</v>
      </c>
      <c r="T152" s="52" t="s">
        <v>324</v>
      </c>
      <c r="U152" s="9"/>
      <c r="V152" s="57">
        <v>4</v>
      </c>
      <c r="W152" s="57">
        <v>0.6</v>
      </c>
      <c r="X152" s="58">
        <v>0.5</v>
      </c>
      <c r="Y152" s="57">
        <v>0</v>
      </c>
      <c r="Z152" s="57">
        <v>4</v>
      </c>
      <c r="AA152" s="57">
        <v>4</v>
      </c>
      <c r="AB152" s="53" t="s">
        <v>582</v>
      </c>
      <c r="AC152" s="53" t="s">
        <v>583</v>
      </c>
      <c r="AD152" s="53" t="s">
        <v>584</v>
      </c>
      <c r="AE152" s="53" t="s">
        <v>585</v>
      </c>
    </row>
    <row r="153" spans="1:31" ht="120" x14ac:dyDescent="0.25">
      <c r="A153">
        <v>43</v>
      </c>
      <c r="B153" s="46">
        <v>142</v>
      </c>
      <c r="C153" s="49" t="s">
        <v>304</v>
      </c>
      <c r="D153" s="49" t="s">
        <v>306</v>
      </c>
      <c r="E153" s="49" t="s">
        <v>47</v>
      </c>
      <c r="F153" s="49" t="s">
        <v>308</v>
      </c>
      <c r="G153" s="14" t="s">
        <v>418</v>
      </c>
      <c r="H153" s="14" t="s">
        <v>422</v>
      </c>
      <c r="I153" s="47">
        <v>42552</v>
      </c>
      <c r="J153" s="47">
        <v>42705</v>
      </c>
      <c r="K153" s="48" t="s">
        <v>324</v>
      </c>
      <c r="L153" s="47" t="s">
        <v>324</v>
      </c>
      <c r="M153" s="48">
        <v>1</v>
      </c>
      <c r="N153" s="49" t="s">
        <v>324</v>
      </c>
      <c r="O153" s="49"/>
      <c r="P153" s="13">
        <v>0</v>
      </c>
      <c r="Q153" s="13" t="s">
        <v>14</v>
      </c>
      <c r="R153" s="13" t="s">
        <v>14</v>
      </c>
      <c r="S153" s="11" t="s">
        <v>309</v>
      </c>
      <c r="T153" s="52" t="s">
        <v>324</v>
      </c>
      <c r="U153" s="9"/>
      <c r="V153" s="57">
        <v>4</v>
      </c>
      <c r="W153" s="57">
        <v>0</v>
      </c>
      <c r="X153" s="58">
        <v>0.3</v>
      </c>
      <c r="Y153" s="57">
        <v>0</v>
      </c>
      <c r="Z153" s="57">
        <v>4</v>
      </c>
      <c r="AA153" s="57">
        <v>4</v>
      </c>
      <c r="AB153" s="53" t="s">
        <v>587</v>
      </c>
      <c r="AC153" s="53" t="s">
        <v>588</v>
      </c>
      <c r="AD153" s="53" t="s">
        <v>589</v>
      </c>
      <c r="AE153" s="53" t="s">
        <v>590</v>
      </c>
    </row>
    <row r="154" spans="1:31" ht="76.5" x14ac:dyDescent="0.25">
      <c r="A154">
        <v>44</v>
      </c>
      <c r="B154" s="46">
        <v>143</v>
      </c>
      <c r="C154" s="49" t="s">
        <v>310</v>
      </c>
      <c r="D154" s="49" t="s">
        <v>312</v>
      </c>
      <c r="E154" s="49" t="s">
        <v>47</v>
      </c>
      <c r="F154" s="49" t="s">
        <v>311</v>
      </c>
      <c r="G154" s="14" t="s">
        <v>408</v>
      </c>
      <c r="H154" s="14" t="s">
        <v>324</v>
      </c>
      <c r="I154" s="47">
        <v>42468</v>
      </c>
      <c r="J154" s="47" t="s">
        <v>38</v>
      </c>
      <c r="K154" s="48" t="s">
        <v>324</v>
      </c>
      <c r="L154" s="47" t="s">
        <v>324</v>
      </c>
      <c r="M154" s="48">
        <v>1</v>
      </c>
      <c r="N154" s="49" t="s">
        <v>324</v>
      </c>
      <c r="O154" s="49"/>
      <c r="P154" s="13" t="s">
        <v>17</v>
      </c>
      <c r="Q154" s="13" t="s">
        <v>14</v>
      </c>
      <c r="R154" s="13" t="s">
        <v>14</v>
      </c>
      <c r="S154" s="11" t="s">
        <v>313</v>
      </c>
      <c r="T154" s="52" t="s">
        <v>1018</v>
      </c>
      <c r="U154" s="9"/>
      <c r="V154" s="57">
        <v>4</v>
      </c>
      <c r="W154" s="57">
        <v>4</v>
      </c>
      <c r="X154" s="58" t="s">
        <v>13</v>
      </c>
      <c r="Y154" s="57">
        <v>4</v>
      </c>
      <c r="Z154" s="57">
        <v>4</v>
      </c>
      <c r="AA154" s="57">
        <v>4</v>
      </c>
      <c r="AB154" s="53" t="s">
        <v>592</v>
      </c>
      <c r="AC154" s="53" t="s">
        <v>724</v>
      </c>
      <c r="AD154" s="53" t="s">
        <v>724</v>
      </c>
      <c r="AE154" s="53" t="s">
        <v>724</v>
      </c>
    </row>
  </sheetData>
  <sheetProtection algorithmName="SHA-512" hashValue="9S+HDhx+p0VV/VozwYDIkMeoM1FxeK47UVOwKvFmzY+4OoZsvKg1XiSZbhNjMwpDOF9kWFFWA/O9U1jlag1y0Q==" saltValue="ihuLNw1/We6IpE7N/6RBzQ==" spinCount="100000" sheet="1" objects="1" scenarios="1" formatCells="0" autoFilter="0" pivotTables="0"/>
  <autoFilter ref="A12:AE12"/>
  <sortState ref="A13:AF154">
    <sortCondition ref="A13:A154"/>
    <sortCondition ref="I13:I154"/>
    <sortCondition ref="J13:J154"/>
  </sortState>
  <mergeCells count="4">
    <mergeCell ref="C3:AE5"/>
    <mergeCell ref="AB8:AE11"/>
    <mergeCell ref="V8:AA11"/>
    <mergeCell ref="C8:U11"/>
  </mergeCells>
  <pageMargins left="0.7" right="0.7" top="0.75" bottom="0.75" header="0.3" footer="0.3"/>
  <pageSetup orientation="portrait" horizontalDpi="4294967294" verticalDpi="4294967294" r:id="rId1"/>
  <drawing r:id="rId2"/>
  <extLst>
    <ext xmlns:x14="http://schemas.microsoft.com/office/spreadsheetml/2009/9/main" uri="{78C0D931-6437-407d-A8EE-F0AAD7539E65}">
      <x14:conditionalFormattings>
        <x14:conditionalFormatting xmlns:xm="http://schemas.microsoft.com/office/excel/2006/main">
          <x14:cfRule type="expression" priority="46" id="{614199E0-09D0-4618-8D50-F77E8A868DEA}">
            <xm:f>Y13=Semáforo!$A$6</xm:f>
            <x14:dxf>
              <font>
                <color rgb="FF8A3CC4"/>
              </font>
              <numFmt numFmtId="165" formatCode="\●"/>
              <fill>
                <patternFill patternType="none">
                  <bgColor auto="1"/>
                </patternFill>
              </fill>
            </x14:dxf>
          </x14:cfRule>
          <x14:cfRule type="expression" priority="47" id="{755274D3-7510-4315-8F0C-9F13DBEFEF44}">
            <xm:f>Y13=Semáforo!$A$5</xm:f>
            <x14:dxf>
              <font>
                <color theme="0" tint="-0.14996795556505021"/>
              </font>
              <numFmt numFmtId="165" formatCode="\●"/>
            </x14:dxf>
          </x14:cfRule>
          <x14:cfRule type="expression" priority="48" id="{5F59533D-DDE3-4C78-BB91-884495DA48AD}">
            <xm:f>Y13=Semáforo!$A$4</xm:f>
            <x14:dxf>
              <font>
                <color rgb="FFD40606"/>
              </font>
              <numFmt numFmtId="165" formatCode="\●"/>
            </x14:dxf>
          </x14:cfRule>
          <x14:cfRule type="expression" priority="49" id="{6507BB29-04B7-47E7-B32A-9B93985145F8}">
            <xm:f>Y13=Semáforo!$A$2</xm:f>
            <x14:dxf>
              <font>
                <color rgb="FF00B050"/>
              </font>
              <numFmt numFmtId="165" formatCode="\●"/>
              <fill>
                <patternFill patternType="none">
                  <bgColor auto="1"/>
                </patternFill>
              </fill>
            </x14:dxf>
          </x14:cfRule>
          <x14:cfRule type="expression" priority="50" id="{66C70727-CC77-4EB1-A066-6EA0E69B26BE}">
            <xm:f>Y13=Semáforo!$A$3</xm:f>
            <x14:dxf>
              <font>
                <color theme="7"/>
              </font>
              <numFmt numFmtId="165" formatCode="\●"/>
              <fill>
                <patternFill>
                  <bgColor theme="0"/>
                </patternFill>
              </fill>
            </x14:dxf>
          </x14:cfRule>
          <xm:sqref>Y13:Y154</xm:sqref>
        </x14:conditionalFormatting>
        <x14:conditionalFormatting xmlns:xm="http://schemas.microsoft.com/office/excel/2006/main">
          <x14:cfRule type="expression" priority="18" id="{891AD7AF-933D-4C63-A57A-36F0E3E91270}">
            <xm:f>AA13=Semáforo!$A$6</xm:f>
            <x14:dxf>
              <font>
                <color rgb="FFF95D07"/>
              </font>
              <numFmt numFmtId="165" formatCode="\●"/>
              <fill>
                <patternFill patternType="none">
                  <bgColor auto="1"/>
                </patternFill>
              </fill>
            </x14:dxf>
          </x14:cfRule>
          <x14:cfRule type="expression" priority="19" id="{971DCCC2-5D5E-42D0-9600-F7719139B144}">
            <xm:f>AA13=Semáforo!$A$5</xm:f>
            <x14:dxf>
              <font>
                <color theme="0" tint="-0.14996795556505021"/>
              </font>
              <numFmt numFmtId="165" formatCode="\●"/>
            </x14:dxf>
          </x14:cfRule>
          <x14:cfRule type="expression" priority="20" id="{B642C085-2A52-4D2A-B5ED-5EBDB64BBE03}">
            <xm:f>AA13=Semáforo!$A$4</xm:f>
            <x14:dxf>
              <font>
                <color rgb="FFD40606"/>
              </font>
              <numFmt numFmtId="165" formatCode="\●"/>
            </x14:dxf>
          </x14:cfRule>
          <x14:cfRule type="expression" priority="21" id="{027125D5-282C-4F44-911B-6BDDE99A0B6D}">
            <xm:f>AA13=Semáforo!$A$2</xm:f>
            <x14:dxf>
              <font>
                <color rgb="FF00B050"/>
              </font>
              <numFmt numFmtId="165" formatCode="\●"/>
              <fill>
                <patternFill patternType="none">
                  <bgColor auto="1"/>
                </patternFill>
              </fill>
            </x14:dxf>
          </x14:cfRule>
          <x14:cfRule type="expression" priority="22" id="{9788774B-449D-445E-826C-99AB54584AE5}">
            <xm:f>AA13=Semáforo!$A$3</xm:f>
            <x14:dxf>
              <font>
                <color theme="7"/>
              </font>
              <numFmt numFmtId="165" formatCode="\●"/>
              <fill>
                <patternFill>
                  <bgColor theme="0"/>
                </patternFill>
              </fill>
            </x14:dxf>
          </x14:cfRule>
          <xm:sqref>AA13:AA154</xm:sqref>
        </x14:conditionalFormatting>
        <x14:conditionalFormatting xmlns:xm="http://schemas.microsoft.com/office/excel/2006/main">
          <x14:cfRule type="expression" priority="13" id="{51068EBA-8B40-4BC4-BBE2-DB31C8CCE4E8}">
            <xm:f>Z13=Semáforo!$A$6</xm:f>
            <x14:dxf>
              <font>
                <color rgb="FFF95D07"/>
              </font>
              <numFmt numFmtId="165" formatCode="\●"/>
              <fill>
                <patternFill patternType="none">
                  <bgColor auto="1"/>
                </patternFill>
              </fill>
            </x14:dxf>
          </x14:cfRule>
          <x14:cfRule type="expression" priority="14" id="{1019CB8D-0206-4F34-9FF1-0F79AD08C75C}">
            <xm:f>Z13=Semáforo!$A$5</xm:f>
            <x14:dxf>
              <font>
                <color theme="0" tint="-0.14996795556505021"/>
              </font>
              <numFmt numFmtId="165" formatCode="\●"/>
            </x14:dxf>
          </x14:cfRule>
          <x14:cfRule type="expression" priority="15" id="{8CEFB38C-298A-4FEE-B7CE-E74D59E3C952}">
            <xm:f>Z13=Semáforo!$A$4</xm:f>
            <x14:dxf>
              <font>
                <color rgb="FFD40606"/>
              </font>
              <numFmt numFmtId="165" formatCode="\●"/>
            </x14:dxf>
          </x14:cfRule>
          <x14:cfRule type="expression" priority="16" id="{515DCA69-6114-47B8-8632-F09A86A8B953}">
            <xm:f>Z13=Semáforo!$A$2</xm:f>
            <x14:dxf>
              <font>
                <color rgb="FF00B050"/>
              </font>
              <numFmt numFmtId="165" formatCode="\●"/>
              <fill>
                <patternFill patternType="none">
                  <bgColor auto="1"/>
                </patternFill>
              </fill>
            </x14:dxf>
          </x14:cfRule>
          <x14:cfRule type="expression" priority="17" id="{E0921A59-EEEA-466F-BEF1-27CD5D0762BF}">
            <xm:f>Z13=Semáforo!$A$3</xm:f>
            <x14:dxf>
              <font>
                <color theme="7"/>
              </font>
              <numFmt numFmtId="165" formatCode="\●"/>
              <fill>
                <patternFill>
                  <bgColor theme="0"/>
                </patternFill>
              </fill>
            </x14:dxf>
          </x14:cfRule>
          <xm:sqref>Z13:Z154</xm:sqref>
        </x14:conditionalFormatting>
        <x14:conditionalFormatting xmlns:xm="http://schemas.microsoft.com/office/excel/2006/main">
          <x14:cfRule type="expression" priority="8" id="{FA4612B9-DEBD-467A-A7C1-5F83B4171C2C}">
            <xm:f>V13=Semáforo!$A$6</xm:f>
            <x14:dxf>
              <font>
                <color rgb="FF8A3CC4"/>
              </font>
              <numFmt numFmtId="165" formatCode="\●"/>
              <fill>
                <patternFill patternType="none">
                  <bgColor auto="1"/>
                </patternFill>
              </fill>
            </x14:dxf>
          </x14:cfRule>
          <x14:cfRule type="expression" priority="9" id="{997CC4F3-B335-4389-BF0F-5F5CA2432D35}">
            <xm:f>V13=Semáforo!$A$5</xm:f>
            <x14:dxf>
              <font>
                <color theme="0" tint="-0.14996795556505021"/>
              </font>
              <numFmt numFmtId="165" formatCode="\●"/>
            </x14:dxf>
          </x14:cfRule>
          <x14:cfRule type="expression" priority="10" id="{D55C25AD-F4BB-4BC2-AFF0-7E48E5445637}">
            <xm:f>V13=Semáforo!$A$4</xm:f>
            <x14:dxf>
              <font>
                <color rgb="FFD40606"/>
              </font>
              <numFmt numFmtId="165" formatCode="\●"/>
            </x14:dxf>
          </x14:cfRule>
          <x14:cfRule type="expression" priority="11" id="{14C128CB-21CB-4B6D-B38F-107582E1E54B}">
            <xm:f>V13=Semáforo!$A$2</xm:f>
            <x14:dxf>
              <font>
                <color rgb="FF00B050"/>
              </font>
              <numFmt numFmtId="165" formatCode="\●"/>
              <fill>
                <patternFill patternType="none">
                  <bgColor auto="1"/>
                </patternFill>
              </fill>
            </x14:dxf>
          </x14:cfRule>
          <x14:cfRule type="expression" priority="12" id="{9719D778-7CF5-4569-89EF-14EC1B13D8ED}">
            <xm:f>V13=Semáforo!$A$3</xm:f>
            <x14:dxf>
              <font>
                <color theme="7"/>
              </font>
              <numFmt numFmtId="165" formatCode="\●"/>
              <fill>
                <patternFill>
                  <bgColor theme="0"/>
                </patternFill>
              </fill>
            </x14:dxf>
          </x14:cfRule>
          <xm:sqref>V13:W154</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
  <sheetViews>
    <sheetView workbookViewId="0">
      <selection activeCell="A3" sqref="A3"/>
    </sheetView>
  </sheetViews>
  <sheetFormatPr baseColWidth="10" defaultRowHeight="15" x14ac:dyDescent="0.25"/>
  <cols>
    <col min="1" max="1" width="106.7109375" bestFit="1" customWidth="1"/>
    <col min="2" max="2" width="18.5703125" customWidth="1"/>
  </cols>
  <sheetData>
    <row r="3" spans="1:2" x14ac:dyDescent="0.25">
      <c r="A3" s="17" t="s">
        <v>444</v>
      </c>
      <c r="B3" t="s">
        <v>446</v>
      </c>
    </row>
    <row r="4" spans="1:2" x14ac:dyDescent="0.25">
      <c r="A4" s="18" t="s">
        <v>408</v>
      </c>
      <c r="B4" s="19">
        <v>31</v>
      </c>
    </row>
    <row r="5" spans="1:2" x14ac:dyDescent="0.25">
      <c r="A5" s="18" t="s">
        <v>410</v>
      </c>
      <c r="B5" s="19">
        <v>1</v>
      </c>
    </row>
    <row r="6" spans="1:2" x14ac:dyDescent="0.25">
      <c r="A6" s="18" t="s">
        <v>413</v>
      </c>
      <c r="B6" s="19">
        <v>1</v>
      </c>
    </row>
    <row r="7" spans="1:2" x14ac:dyDescent="0.25">
      <c r="A7" s="18" t="s">
        <v>418</v>
      </c>
      <c r="B7" s="19">
        <v>1</v>
      </c>
    </row>
    <row r="8" spans="1:2" x14ac:dyDescent="0.25">
      <c r="A8" s="18" t="s">
        <v>445</v>
      </c>
      <c r="B8" s="19">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4"/>
  <sheetViews>
    <sheetView topLeftCell="B1" workbookViewId="0">
      <selection activeCell="A4" sqref="A4"/>
    </sheetView>
  </sheetViews>
  <sheetFormatPr baseColWidth="10" defaultRowHeight="15" x14ac:dyDescent="0.25"/>
  <cols>
    <col min="1" max="1" width="123.7109375" bestFit="1" customWidth="1"/>
    <col min="2" max="2" width="18.5703125" customWidth="1"/>
  </cols>
  <sheetData>
    <row r="3" spans="1:2" x14ac:dyDescent="0.25">
      <c r="A3" s="17" t="s">
        <v>444</v>
      </c>
      <c r="B3" t="s">
        <v>446</v>
      </c>
    </row>
    <row r="4" spans="1:2" x14ac:dyDescent="0.25">
      <c r="A4" s="18">
        <v>0</v>
      </c>
      <c r="B4" s="19">
        <v>0</v>
      </c>
    </row>
    <row r="5" spans="1:2" x14ac:dyDescent="0.25">
      <c r="A5" s="18"/>
      <c r="B5" s="19">
        <v>1</v>
      </c>
    </row>
    <row r="6" spans="1:2" x14ac:dyDescent="0.25">
      <c r="A6" s="18" t="s">
        <v>412</v>
      </c>
      <c r="B6" s="19">
        <v>153</v>
      </c>
    </row>
    <row r="7" spans="1:2" x14ac:dyDescent="0.25">
      <c r="A7" s="18" t="s">
        <v>420</v>
      </c>
      <c r="B7" s="19">
        <v>0</v>
      </c>
    </row>
    <row r="8" spans="1:2" x14ac:dyDescent="0.25">
      <c r="A8" s="18" t="s">
        <v>414</v>
      </c>
      <c r="B8" s="19">
        <v>0</v>
      </c>
    </row>
    <row r="9" spans="1:2" x14ac:dyDescent="0.25">
      <c r="A9" s="18" t="s">
        <v>409</v>
      </c>
      <c r="B9" s="19">
        <v>31</v>
      </c>
    </row>
    <row r="10" spans="1:2" x14ac:dyDescent="0.25">
      <c r="A10" s="18" t="s">
        <v>424</v>
      </c>
      <c r="B10" s="19">
        <v>0</v>
      </c>
    </row>
    <row r="11" spans="1:2" x14ac:dyDescent="0.25">
      <c r="A11" s="18" t="s">
        <v>422</v>
      </c>
      <c r="B11" s="19">
        <v>0</v>
      </c>
    </row>
    <row r="12" spans="1:2" x14ac:dyDescent="0.25">
      <c r="A12" s="18" t="s">
        <v>419</v>
      </c>
      <c r="B12" s="19">
        <v>0</v>
      </c>
    </row>
    <row r="13" spans="1:2" x14ac:dyDescent="0.25">
      <c r="A13" s="18" t="s">
        <v>421</v>
      </c>
      <c r="B13" s="19">
        <v>34</v>
      </c>
    </row>
    <row r="14" spans="1:2" x14ac:dyDescent="0.25">
      <c r="A14" s="18" t="s">
        <v>445</v>
      </c>
      <c r="B14" s="19">
        <v>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B4" sqref="B4"/>
    </sheetView>
  </sheetViews>
  <sheetFormatPr baseColWidth="10" defaultRowHeight="15" x14ac:dyDescent="0.25"/>
  <sheetData>
    <row r="1" spans="1:3" ht="26.25" x14ac:dyDescent="0.4">
      <c r="A1" s="22" t="s">
        <v>454</v>
      </c>
      <c r="B1" s="22" t="s">
        <v>455</v>
      </c>
      <c r="C1" t="s">
        <v>896</v>
      </c>
    </row>
    <row r="2" spans="1:3" ht="30.75" x14ac:dyDescent="0.55000000000000004">
      <c r="A2" s="22">
        <v>1</v>
      </c>
      <c r="B2" s="23" t="s">
        <v>456</v>
      </c>
      <c r="C2" t="s">
        <v>897</v>
      </c>
    </row>
    <row r="3" spans="1:3" ht="30.75" x14ac:dyDescent="0.55000000000000004">
      <c r="A3" s="22">
        <v>0.6</v>
      </c>
      <c r="B3" s="24" t="s">
        <v>456</v>
      </c>
      <c r="C3" t="s">
        <v>898</v>
      </c>
    </row>
    <row r="4" spans="1:3" ht="30.75" x14ac:dyDescent="0.55000000000000004">
      <c r="A4" s="22">
        <v>0</v>
      </c>
      <c r="B4" s="25" t="s">
        <v>456</v>
      </c>
      <c r="C4" t="s">
        <v>899</v>
      </c>
    </row>
    <row r="5" spans="1:3" ht="30.75" x14ac:dyDescent="0.55000000000000004">
      <c r="A5" s="22">
        <v>4</v>
      </c>
      <c r="B5" s="40" t="s">
        <v>456</v>
      </c>
      <c r="C5" t="s">
        <v>13</v>
      </c>
    </row>
    <row r="6" spans="1:3" ht="30.75" x14ac:dyDescent="0.55000000000000004">
      <c r="A6" s="22">
        <v>3</v>
      </c>
      <c r="B6" s="32" t="s">
        <v>456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filterMode="1"/>
  <dimension ref="A1:AK144"/>
  <sheetViews>
    <sheetView zoomScale="70" zoomScaleNormal="70" workbookViewId="0">
      <selection activeCell="D77" sqref="D77"/>
    </sheetView>
  </sheetViews>
  <sheetFormatPr baseColWidth="10" defaultRowHeight="15" x14ac:dyDescent="0.25"/>
  <cols>
    <col min="2" max="2" width="31.28515625" style="34" customWidth="1"/>
    <col min="3" max="3" width="27.28515625" style="6" customWidth="1"/>
    <col min="4" max="13" width="11.42578125" style="6"/>
    <col min="15" max="15" width="44.140625" customWidth="1"/>
    <col min="16" max="16" width="29.140625" customWidth="1"/>
    <col min="17" max="18" width="21.28515625" style="4" customWidth="1"/>
    <col min="21" max="21" width="16.140625" style="4" customWidth="1"/>
    <col min="28" max="28" width="16.7109375" customWidth="1"/>
    <col min="29" max="29" width="15.28515625" customWidth="1"/>
    <col min="31" max="31" width="15.85546875" customWidth="1"/>
    <col min="33" max="33" width="17.5703125" customWidth="1"/>
    <col min="34" max="35" width="11.42578125" customWidth="1"/>
    <col min="37" max="37" width="11.42578125" customWidth="1"/>
  </cols>
  <sheetData>
    <row r="1" spans="1:37" ht="94.5" x14ac:dyDescent="0.25">
      <c r="A1" s="3" t="s">
        <v>6</v>
      </c>
      <c r="B1" s="33" t="s">
        <v>0</v>
      </c>
      <c r="C1" s="1" t="s">
        <v>1</v>
      </c>
      <c r="D1" s="1" t="s">
        <v>2</v>
      </c>
      <c r="E1" s="1" t="s">
        <v>3</v>
      </c>
      <c r="F1" s="1" t="s">
        <v>4</v>
      </c>
      <c r="G1" s="2" t="s">
        <v>5</v>
      </c>
      <c r="H1" s="3" t="s">
        <v>6</v>
      </c>
      <c r="I1" s="2" t="s">
        <v>7</v>
      </c>
      <c r="J1" s="2" t="s">
        <v>8</v>
      </c>
      <c r="K1" s="2" t="s">
        <v>9</v>
      </c>
      <c r="L1" s="2" t="s">
        <v>10</v>
      </c>
      <c r="M1" s="2" t="s">
        <v>11</v>
      </c>
      <c r="N1" s="2" t="s">
        <v>314</v>
      </c>
      <c r="O1" s="2" t="s">
        <v>315</v>
      </c>
      <c r="P1" s="2" t="s">
        <v>316</v>
      </c>
      <c r="Q1" s="8" t="s">
        <v>388</v>
      </c>
      <c r="R1" s="8" t="s">
        <v>389</v>
      </c>
      <c r="S1" s="2" t="s">
        <v>390</v>
      </c>
      <c r="T1" s="2" t="s">
        <v>391</v>
      </c>
      <c r="U1" s="8" t="s">
        <v>392</v>
      </c>
      <c r="V1" s="2" t="s">
        <v>393</v>
      </c>
      <c r="W1" s="2" t="s">
        <v>430</v>
      </c>
      <c r="X1" s="2" t="s">
        <v>431</v>
      </c>
      <c r="Y1" s="2" t="s">
        <v>429</v>
      </c>
      <c r="Z1" s="2" t="s">
        <v>427</v>
      </c>
      <c r="AA1" s="2" t="s">
        <v>428</v>
      </c>
      <c r="AB1" s="2" t="s">
        <v>394</v>
      </c>
      <c r="AC1" s="2" t="s">
        <v>397</v>
      </c>
      <c r="AD1" s="2" t="s">
        <v>396</v>
      </c>
      <c r="AE1" s="2" t="s">
        <v>398</v>
      </c>
      <c r="AF1" s="2" t="s">
        <v>443</v>
      </c>
      <c r="AG1" s="2" t="s">
        <v>987</v>
      </c>
      <c r="AH1" s="2" t="s">
        <v>988</v>
      </c>
      <c r="AI1" s="2" t="s">
        <v>989</v>
      </c>
      <c r="AJ1" s="2" t="s">
        <v>990</v>
      </c>
      <c r="AK1" s="2" t="s">
        <v>991</v>
      </c>
    </row>
    <row r="2" spans="1:37" hidden="1" x14ac:dyDescent="0.25">
      <c r="A2" s="6">
        <v>80</v>
      </c>
      <c r="B2" s="34">
        <v>1</v>
      </c>
      <c r="C2" s="7">
        <v>42643</v>
      </c>
      <c r="D2" s="6" t="s">
        <v>22</v>
      </c>
      <c r="E2" s="6" t="s">
        <v>460</v>
      </c>
      <c r="F2" s="6" t="s">
        <v>461</v>
      </c>
      <c r="G2" s="6" t="s">
        <v>462</v>
      </c>
      <c r="H2" s="6">
        <v>80</v>
      </c>
      <c r="I2" s="6" t="s">
        <v>24</v>
      </c>
      <c r="J2" s="6" t="s">
        <v>13</v>
      </c>
      <c r="K2" s="6" t="s">
        <v>13</v>
      </c>
      <c r="L2" s="6" t="s">
        <v>14</v>
      </c>
      <c r="M2" s="6" t="s">
        <v>25</v>
      </c>
      <c r="N2" t="str">
        <f>VLOOKUP(H2,acciones!$A$2:$I$144,6)</f>
        <v>Emitir una comunicación dando alcance a la circular de programación del presupuesto de la vigencia 2017, una vez definidos las cuotas de resupuesto de cada una de las entidades, de acuerdo con la situación fiscal y la disponibilidad presupuestal, con el fin de que las entidades prioricen cada una de las  ordenes dadas en al sentencia T-762 de 2015</v>
      </c>
      <c r="O2" t="str">
        <f>VLOOKUP(H2,acciones!$A$2:$I$144,5)</f>
        <v>PR-OG-VIGÉSIMO SEGUNDO 34</v>
      </c>
      <c r="P2" t="str">
        <f>VLOOKUP(H2,acciones!$A$1:$J$144,8)</f>
        <v>Garantizar que las erogaciones que sean consecuencia de esta sentencia sean efectuadas con el fin de colaborar a las instituciones concernidas, para efectuar las acciones que les correspondan, en los términos conferidos. (Órden compartida con el Ministerio de Hacienda y Crédito Público y el DNP)</v>
      </c>
      <c r="Q2" s="4">
        <f>VLOOKUP(H2,acciones!$A$2:$P$144,11,0)</f>
        <v>42500</v>
      </c>
      <c r="R2" s="4">
        <f>VLOOKUP(H2,acciones!$A$2:$P$144,12,0)</f>
        <v>42673</v>
      </c>
      <c r="S2" t="str">
        <f>VLOOKUP(H2,acciones!$A$2:$P$144,13,0)</f>
        <v>Dirección General del Prespuesto Público Nacional</v>
      </c>
      <c r="T2">
        <f>VLOOKUP(H2,acciones!$A$2:$P$144,14,0)</f>
        <v>0</v>
      </c>
      <c r="U2" s="4" t="str">
        <f>VLOOKUP(H2,acciones!$A$2:$P$144,15,0)</f>
        <v/>
      </c>
      <c r="V2">
        <f>VLOOKUP(H2,acciones!$A$2:$P$144,16,0)</f>
        <v>2</v>
      </c>
      <c r="W2" t="str">
        <f>VLOOKUP(O2,ponderacion_problematica_orden!$B$2:$G$164,3,0)</f>
        <v>1. La Desarticulación de la política criminal y el Estado de Cosas Inconstitucional</v>
      </c>
      <c r="X2">
        <f>VLOOKUP(O2,ponderacion_problematica_orden!$B$2:$G$164,4,0)</f>
        <v>0</v>
      </c>
      <c r="Y2">
        <f>VLOOKUP(H2,ponderacion_acciones_orden!$A$2:$I$144,9,0)</f>
        <v>10</v>
      </c>
      <c r="Z2">
        <f>VLOOKUP(O2,ponderacion_problematica_orden!$B$2:$G$164,5,0)</f>
        <v>10</v>
      </c>
      <c r="AA2">
        <f>VLOOKUP(O2,ponderacion_problematica_orden!$B$2:$G$164,6,0)</f>
        <v>10</v>
      </c>
      <c r="AB2" t="str">
        <f>IF(Q2&lt;='fecha informe'!$A$2,"SI","NO")</f>
        <v>SI</v>
      </c>
      <c r="AC2">
        <f>IF(AB2="SI",IF(R2&lt;='fecha informe'!$A$2,IF(consolidado!B2&lt;1,0,1),1),1)</f>
        <v>1</v>
      </c>
      <c r="AD2">
        <f>IF(AB2="SI",IF(C2="No aplica",1,0),0)</f>
        <v>0</v>
      </c>
      <c r="AE2">
        <f>IF(U2&lt;&gt;"",IF(AB2="SI",IF(U2&lt;='fecha informe'!$A$2,IF(consolidado!B2&lt;1,0,1),1),1),1)</f>
        <v>1</v>
      </c>
      <c r="AG2" t="b">
        <f>IF(OR(consolidado!$I2="Ministerio de Salud",consolidado!$I2="DNP"),IF(B2&lt;&gt;[1]consolidado!B2,TRUE,FALSE),FALSE)</f>
        <v>0</v>
      </c>
      <c r="AH2" t="b">
        <f>IF(OR(consolidado!$I2="Ministerio de Salud",consolidado!$I2="DNP"),IF(D2&lt;&gt;[1]consolidado!D2,TRUE,FALSE),FALSE)</f>
        <v>0</v>
      </c>
      <c r="AI2" t="b">
        <f>IF(OR(consolidado!$I2="Ministerio de Salud",consolidado!$I2="DNP"),IF(E2&lt;&gt;[1]consolidado!E2,TRUE,FALSE),FALSE)</f>
        <v>0</v>
      </c>
      <c r="AJ2" t="b">
        <f>IF(OR(consolidado!$I2="Ministerio de Salud",consolidado!$I2="DNP"),IF(F2&lt;&gt;[1]consolidado!F2,TRUE,FALSE),FALSE)</f>
        <v>0</v>
      </c>
      <c r="AK2" t="b">
        <f>IF(OR(consolidado!$I2="Ministerio de Salud",consolidado!$I2="DNP"),IF(G2&lt;&gt;[1]consolidado!G2,TRUE,FALSE),FALSE)</f>
        <v>0</v>
      </c>
    </row>
    <row r="3" spans="1:37" hidden="1" x14ac:dyDescent="0.25">
      <c r="A3" s="6">
        <v>81</v>
      </c>
      <c r="B3" s="34">
        <v>1</v>
      </c>
      <c r="C3" s="7">
        <v>42643</v>
      </c>
      <c r="D3" s="6" t="s">
        <v>463</v>
      </c>
      <c r="E3" s="6" t="s">
        <v>23</v>
      </c>
      <c r="F3" s="6" t="s">
        <v>461</v>
      </c>
      <c r="G3" s="6" t="s">
        <v>462</v>
      </c>
      <c r="H3" s="6">
        <v>81</v>
      </c>
      <c r="I3" s="6" t="s">
        <v>24</v>
      </c>
      <c r="J3" s="6">
        <v>4</v>
      </c>
      <c r="K3" s="6">
        <v>4</v>
      </c>
      <c r="L3" s="6" t="s">
        <v>17</v>
      </c>
      <c r="M3" s="6" t="s">
        <v>25</v>
      </c>
      <c r="N3" t="str">
        <f>VLOOKUP(H3,acciones!$A$2:$I$144,6)</f>
        <v xml:space="preserve">Emitir comunicación solicitando a las entidades que ejecutan el presupuesto del Sistema Nacional Penitenciario y Carcelario que prioricen en el presupuesto de la vigencia 2016 el cumplimiento de las ordenes emitidas en la setencia T-762 de 2015. Asimismo, las entidades deberán informar al epartamento Nacional de Planeación y al Ministerio de Hacienda las acciones y los montos destinados para tal fin. </v>
      </c>
      <c r="O3" t="str">
        <f>VLOOKUP(H3,acciones!$A$2:$I$144,5)</f>
        <v>PR-OG-VIGÉSIMO SEGUNDO 34</v>
      </c>
      <c r="P3" t="str">
        <f>VLOOKUP(H3,acciones!$A$1:$J$144,8)</f>
        <v>Garantizar que las erogaciones que sean consecuencia de esta sentencia sean efectuadas con el fin de colaborar a las instituciones concernidas, para efectuar las acciones que les correspondan, en los términos conferidos. (Órden compartida con el Ministerio de Hacienda y Crédito Público y el DNP)</v>
      </c>
      <c r="Q3" s="4">
        <f>VLOOKUP(H3,acciones!$A$2:$P$144,11,0)</f>
        <v>42500</v>
      </c>
      <c r="R3" s="4">
        <f>VLOOKUP(H3,acciones!$A$2:$P$144,12,0)</f>
        <v>42673</v>
      </c>
      <c r="S3" t="str">
        <f>VLOOKUP(H3,acciones!$A$2:$P$144,13,0)</f>
        <v>MinJusticia - Diego Olarte - Dirección de Política Criminal y Penitenciaria</v>
      </c>
      <c r="T3">
        <f>VLOOKUP(H3,acciones!$A$2:$P$144,14,0)</f>
        <v>0</v>
      </c>
      <c r="U3" s="4" t="str">
        <f>VLOOKUP(H3,acciones!$A$2:$P$144,15,0)</f>
        <v/>
      </c>
      <c r="V3">
        <f>VLOOKUP(H3,acciones!$A$2:$P$144,16,0)</f>
        <v>2</v>
      </c>
      <c r="W3" t="str">
        <f>VLOOKUP(O3,ponderacion_problematica_orden!$B$2:$G$164,3,0)</f>
        <v>1. La Desarticulación de la política criminal y el Estado de Cosas Inconstitucional</v>
      </c>
      <c r="X3">
        <f>VLOOKUP(O3,ponderacion_problematica_orden!$B$2:$G$164,4,0)</f>
        <v>0</v>
      </c>
      <c r="Y3">
        <f>VLOOKUP(H3,ponderacion_acciones_orden!$A$2:$I$144,9,0)</f>
        <v>10</v>
      </c>
      <c r="Z3">
        <f>VLOOKUP(O3,ponderacion_problematica_orden!$B$2:$G$164,5,0)</f>
        <v>10</v>
      </c>
      <c r="AA3">
        <f>VLOOKUP(O3,ponderacion_problematica_orden!$B$2:$G$164,6,0)</f>
        <v>10</v>
      </c>
      <c r="AB3" t="str">
        <f>IF(Q3&lt;='fecha informe'!$A$2,"SI","NO")</f>
        <v>SI</v>
      </c>
      <c r="AC3">
        <f>IF(AB3="SI",IF(R3&lt;='fecha informe'!$A$2,IF(consolidado!B3&lt;1,0,1),1),1)</f>
        <v>1</v>
      </c>
      <c r="AD3">
        <f t="shared" ref="AD3:AD33" si="0">IF(AB3="SI",IF(C3="No aplica",1,0),0)</f>
        <v>0</v>
      </c>
      <c r="AE3">
        <f>IF(U3&lt;&gt;"",IF(AB3="SI",IF(U3&lt;='fecha informe'!$A$2,IF(consolidado!B3&lt;1,0,1),1),1),1)</f>
        <v>1</v>
      </c>
      <c r="AG3" t="b">
        <f>IF(OR(consolidado!$I3="Ministerio de Salud",consolidado!$I3="DNP"),IF(B3&lt;&gt;[1]consolidado!B3,TRUE,FALSE),FALSE)</f>
        <v>0</v>
      </c>
      <c r="AH3" t="b">
        <f>IF(OR(consolidado!$I3="Ministerio de Salud",consolidado!$I3="DNP"),IF(D3&lt;&gt;[1]consolidado!D3,TRUE,FALSE),FALSE)</f>
        <v>0</v>
      </c>
      <c r="AI3" t="b">
        <f>IF(OR(consolidado!$I3="Ministerio de Salud",consolidado!$I3="DNP"),IF(E3&lt;&gt;[1]consolidado!E3,TRUE,FALSE),FALSE)</f>
        <v>0</v>
      </c>
      <c r="AJ3" t="b">
        <f>IF(OR(consolidado!$I3="Ministerio de Salud",consolidado!$I3="DNP"),IF(F3&lt;&gt;[1]consolidado!F3,TRUE,FALSE),FALSE)</f>
        <v>0</v>
      </c>
      <c r="AK3" t="b">
        <f>IF(OR(consolidado!$I3="Ministerio de Salud",consolidado!$I3="DNP"),IF(G3&lt;&gt;[1]consolidado!G3,TRUE,FALSE),FALSE)</f>
        <v>0</v>
      </c>
    </row>
    <row r="4" spans="1:37" hidden="1" x14ac:dyDescent="0.25">
      <c r="A4" s="6">
        <v>125</v>
      </c>
      <c r="B4" s="34" t="s">
        <v>13</v>
      </c>
      <c r="C4" s="7" t="s">
        <v>13</v>
      </c>
      <c r="D4" s="6" t="s">
        <v>464</v>
      </c>
      <c r="E4" s="6" t="s">
        <v>13</v>
      </c>
      <c r="F4" s="6" t="s">
        <v>13</v>
      </c>
      <c r="G4" s="6" t="s">
        <v>13</v>
      </c>
      <c r="H4" s="6">
        <v>125</v>
      </c>
      <c r="I4" s="6" t="s">
        <v>24</v>
      </c>
      <c r="J4" s="6" t="s">
        <v>13</v>
      </c>
      <c r="K4" s="6" t="s">
        <v>13</v>
      </c>
      <c r="L4" s="6" t="s">
        <v>14</v>
      </c>
      <c r="M4" s="6" t="s">
        <v>13</v>
      </c>
      <c r="N4" t="str">
        <f>VLOOKUP(H4,acciones!$A$2:$I$144,6)</f>
        <v>1, Con base en la información suministrada sobre costeo de necesidades, colaborar con las entidades para que, de acuerdo con la capacidad fiscal, las metas y acciones vayan acorde con parámetros de sostenibilidad y progresividad.</v>
      </c>
      <c r="O4" t="str">
        <f>VLOOKUP(H4,acciones!$A$2:$I$144,5)</f>
        <v>PR-DF-TREINTAGÉSIMO PRIMERO</v>
      </c>
      <c r="P4" t="str">
        <f>VLOOKUP(H4,acciones!$A$1:$J$144,8)</f>
        <v>Adoptar las medidas adecuadas y necesarias para asegurar los recursos suficientes y oportunos, que permitan la sostenibilidad y progresividad de todas las medidas a implementar para dar cumplimiento a lo ordenado en esta sentencia. Para tal efecto deberán preverse anualmente las partidas presupuestales del caso, con arreglo a la complejidad y el carácter estructural de las medidas esperadas. (Esta orden debe ser atendida entre La Presidencia de la República, el Ministerio de Hacienda y el DNP)</v>
      </c>
      <c r="Q4" s="4">
        <f>VLOOKUP(H4,acciones!$A$2:$P$144,11,0)</f>
        <v>42675</v>
      </c>
      <c r="R4" s="4">
        <f>VLOOKUP(H4,acciones!$A$2:$P$144,12,0)</f>
        <v>42766</v>
      </c>
      <c r="S4" t="str">
        <f>VLOOKUP(H4,acciones!$A$2:$P$144,13,0)</f>
        <v>Dirección General del Prespuesto Público Nacional</v>
      </c>
      <c r="T4">
        <f>VLOOKUP(H4,acciones!$A$2:$P$144,14,0)</f>
        <v>0</v>
      </c>
      <c r="U4" s="4" t="str">
        <f>VLOOKUP(H4,acciones!$A$2:$P$144,15,0)</f>
        <v/>
      </c>
      <c r="V4">
        <f>VLOOKUP(H4,acciones!$A$2:$P$144,16,0)</f>
        <v>3</v>
      </c>
      <c r="W4" t="str">
        <f>VLOOKUP(O4,ponderacion_problematica_orden!$B$2:$G$164,3,0)</f>
        <v>1. La Desarticulación de la política criminal y el Estado de Cosas Inconstitucional</v>
      </c>
      <c r="X4">
        <f>VLOOKUP(O4,ponderacion_problematica_orden!$B$2:$G$164,4,0)</f>
        <v>0</v>
      </c>
      <c r="Y4">
        <f>VLOOKUP(H4,ponderacion_acciones_orden!$A$2:$I$144,9,0)</f>
        <v>10</v>
      </c>
      <c r="Z4">
        <f>VLOOKUP(O4,ponderacion_problematica_orden!$B$2:$G$164,5,0)</f>
        <v>10</v>
      </c>
      <c r="AA4">
        <f>VLOOKUP(O4,ponderacion_problematica_orden!$B$2:$G$164,6,0)</f>
        <v>10</v>
      </c>
      <c r="AB4" t="str">
        <f>IF(Q4&lt;='fecha informe'!$A$2,"SI","NO")</f>
        <v>NO</v>
      </c>
      <c r="AC4">
        <f>IF(AB4="SI",IF(R4&lt;='fecha informe'!$A$2,IF(consolidado!B4&lt;1,0,1),1),1)</f>
        <v>1</v>
      </c>
      <c r="AD4">
        <f t="shared" si="0"/>
        <v>0</v>
      </c>
      <c r="AE4">
        <f>IF(U4&lt;&gt;"",IF(AB4="SI",IF(U4&lt;='fecha informe'!$A$2,IF(consolidado!B4&lt;1,0,1),1),1),1)</f>
        <v>1</v>
      </c>
      <c r="AG4" t="b">
        <f>IF(OR(consolidado!$I4="Ministerio de Salud",consolidado!$I4="DNP"),IF(B4&lt;&gt;[1]consolidado!B4,TRUE,FALSE),FALSE)</f>
        <v>0</v>
      </c>
      <c r="AH4" t="b">
        <f>IF(OR(consolidado!$I4="Ministerio de Salud",consolidado!$I4="DNP"),IF(D4&lt;&gt;[1]consolidado!D4,TRUE,FALSE),FALSE)</f>
        <v>0</v>
      </c>
      <c r="AI4" t="b">
        <f>IF(OR(consolidado!$I4="Ministerio de Salud",consolidado!$I4="DNP"),IF(E4&lt;&gt;[1]consolidado!E4,TRUE,FALSE),FALSE)</f>
        <v>0</v>
      </c>
      <c r="AJ4" t="b">
        <f>IF(OR(consolidado!$I4="Ministerio de Salud",consolidado!$I4="DNP"),IF(F4&lt;&gt;[1]consolidado!F4,TRUE,FALSE),FALSE)</f>
        <v>0</v>
      </c>
      <c r="AK4" t="b">
        <f>IF(OR(consolidado!$I4="Ministerio de Salud",consolidado!$I4="DNP"),IF(G4&lt;&gt;[1]consolidado!G4,TRUE,FALSE),FALSE)</f>
        <v>0</v>
      </c>
    </row>
    <row r="5" spans="1:37" hidden="1" x14ac:dyDescent="0.25">
      <c r="A5" s="6">
        <v>127</v>
      </c>
      <c r="B5" s="34">
        <v>1</v>
      </c>
      <c r="C5" s="7">
        <v>42643</v>
      </c>
      <c r="D5" s="6" t="s">
        <v>465</v>
      </c>
      <c r="E5" s="6" t="s">
        <v>466</v>
      </c>
      <c r="F5" s="6" t="s">
        <v>467</v>
      </c>
      <c r="G5" s="6" t="s">
        <v>468</v>
      </c>
      <c r="H5" s="6">
        <v>127</v>
      </c>
      <c r="I5" s="6" t="s">
        <v>24</v>
      </c>
      <c r="J5" s="6">
        <v>1</v>
      </c>
      <c r="K5" s="6">
        <v>1</v>
      </c>
      <c r="L5" s="6" t="s">
        <v>17</v>
      </c>
      <c r="M5" s="6" t="s">
        <v>469</v>
      </c>
      <c r="N5" t="str">
        <f>VLOOKUP(H5,acciones!$A$2:$I$144,6)</f>
        <v>Informar a las entidades ejecutoras los instrumentos presupuestales vigentes para armonizar  su ejecución y el  cumplimiento de la sentencia T-762 de 2015 con el principio de anualidad,  como es el caso  de la autorización de vigencias futuras o el de la reserva presupuestal y el de las cuentas por pagar.</v>
      </c>
      <c r="O5" t="str">
        <f>VLOOKUP(H5,acciones!$A$2:$I$144,5)</f>
        <v>PC-85-a</v>
      </c>
      <c r="P5" t="str">
        <f>VLOOKUP(H5,acciones!$A$1:$J$144,8)</f>
        <v>Incorporar una metodología que armonice el principio de anualidad en materia presupuestal, y las necesidades de la vida carcelaria</v>
      </c>
      <c r="Q5" s="4">
        <f>VLOOKUP(H5,acciones!$A$2:$P$144,11,0)</f>
        <v>42468</v>
      </c>
      <c r="R5" s="4" t="str">
        <f>VLOOKUP(H5,acciones!$A$2:$P$144,12,0)</f>
        <v>Permanente</v>
      </c>
      <c r="S5" t="str">
        <f>VLOOKUP(H5,acciones!$A$2:$P$144,13,0)</f>
        <v>Roselin Martinez - Dirección de Atención y Tratamiento</v>
      </c>
      <c r="T5">
        <f>VLOOKUP(H5,acciones!$A$2:$P$144,14,0)</f>
        <v>0</v>
      </c>
      <c r="U5" s="4" t="str">
        <f>VLOOKUP(H5,acciones!$A$2:$P$144,15,0)</f>
        <v/>
      </c>
      <c r="V5">
        <f>VLOOKUP(H5,acciones!$A$2:$P$144,16,0)</f>
        <v>1</v>
      </c>
      <c r="W5" t="str">
        <f>VLOOKUP(O5,ponderacion_problematica_orden!$B$2:$G$164,3,0)</f>
        <v>1. La Desarticulación de la política criminal y el Estado de Cosas Inconstitucional</v>
      </c>
      <c r="X5">
        <f>VLOOKUP(O5,ponderacion_problematica_orden!$B$2:$G$164,4,0)</f>
        <v>0</v>
      </c>
      <c r="Y5">
        <f>VLOOKUP(H5,ponderacion_acciones_orden!$A$2:$I$144,9,0)</f>
        <v>10</v>
      </c>
      <c r="Z5">
        <f>VLOOKUP(O5,ponderacion_problematica_orden!$B$2:$G$164,5,0)</f>
        <v>10</v>
      </c>
      <c r="AA5">
        <f>VLOOKUP(O5,ponderacion_problematica_orden!$B$2:$G$164,6,0)</f>
        <v>10</v>
      </c>
      <c r="AB5" t="str">
        <f>IF(Q5&lt;='fecha informe'!$A$2,"SI","NO")</f>
        <v>SI</v>
      </c>
      <c r="AC5">
        <f>IF(AB5="SI",IF(R5&lt;='fecha informe'!$A$2,IF(consolidado!B5&lt;1,0,1),1),1)</f>
        <v>1</v>
      </c>
      <c r="AD5">
        <f t="shared" si="0"/>
        <v>0</v>
      </c>
      <c r="AE5">
        <f>IF(U5&lt;&gt;"",IF(AB5="SI",IF(U5&lt;='fecha informe'!$A$2,IF(consolidado!B5&lt;1,0,1),1),1),1)</f>
        <v>1</v>
      </c>
      <c r="AG5" t="b">
        <f>IF(OR(consolidado!$I5="Ministerio de Salud",consolidado!$I5="DNP"),IF(B5&lt;&gt;[1]consolidado!B5,TRUE,FALSE),FALSE)</f>
        <v>0</v>
      </c>
      <c r="AH5" t="b">
        <f>IF(OR(consolidado!$I5="Ministerio de Salud",consolidado!$I5="DNP"),IF(D5&lt;&gt;[1]consolidado!D5,TRUE,FALSE),FALSE)</f>
        <v>0</v>
      </c>
      <c r="AI5" t="b">
        <f>IF(OR(consolidado!$I5="Ministerio de Salud",consolidado!$I5="DNP"),IF(E5&lt;&gt;[1]consolidado!E5,TRUE,FALSE),FALSE)</f>
        <v>0</v>
      </c>
      <c r="AJ5" t="b">
        <f>IF(OR(consolidado!$I5="Ministerio de Salud",consolidado!$I5="DNP"),IF(F5&lt;&gt;[1]consolidado!F5,TRUE,FALSE),FALSE)</f>
        <v>0</v>
      </c>
      <c r="AK5" t="b">
        <f>IF(OR(consolidado!$I5="Ministerio de Salud",consolidado!$I5="DNP"),IF(G5&lt;&gt;[1]consolidado!G5,TRUE,FALSE),FALSE)</f>
        <v>0</v>
      </c>
    </row>
    <row r="6" spans="1:37" x14ac:dyDescent="0.25">
      <c r="A6">
        <v>17</v>
      </c>
      <c r="B6" s="34">
        <v>1</v>
      </c>
      <c r="C6" s="4">
        <v>42642</v>
      </c>
      <c r="D6" t="s">
        <v>470</v>
      </c>
      <c r="E6" t="s">
        <v>471</v>
      </c>
      <c r="F6" t="s">
        <v>18</v>
      </c>
      <c r="G6" t="s">
        <v>472</v>
      </c>
      <c r="H6">
        <v>17</v>
      </c>
      <c r="I6" t="s">
        <v>19</v>
      </c>
      <c r="J6" t="s">
        <v>13</v>
      </c>
      <c r="K6" t="s">
        <v>13</v>
      </c>
      <c r="L6" t="s">
        <v>14</v>
      </c>
      <c r="M6" t="s">
        <v>473</v>
      </c>
      <c r="N6" t="str">
        <f>VLOOKUP(H6,acciones!$A$2:$I$144,6)</f>
        <v>Revisión de la normatividad y documentación existente frente a los programas y actividades de resocializacion</v>
      </c>
      <c r="O6" t="str">
        <f>VLOOKUP(H6,acciones!$A$2:$I$144,5)</f>
        <v>PR-OG-VIGÉSIMO SEGUNDO 13</v>
      </c>
      <c r="P6" t="str">
        <f>VLOOKUP(H6,acciones!$A$1:$J$144,8)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6" s="4">
        <f>VLOOKUP(H6,acciones!$A$2:$P$144,11,0)</f>
        <v>42468</v>
      </c>
      <c r="R6" s="4">
        <f>VLOOKUP(H6,acciones!$A$2:$P$144,12,0)</f>
        <v>42735</v>
      </c>
      <c r="S6" t="str">
        <f>VLOOKUP(H6,acciones!$A$2:$P$144,13,0)</f>
        <v>Guillermo Otálora</v>
      </c>
      <c r="T6">
        <f>VLOOKUP(H6,acciones!$A$2:$P$144,14,0)</f>
        <v>730</v>
      </c>
      <c r="U6" s="4">
        <f>VLOOKUP(H6,acciones!$A$2:$P$144,15,0)</f>
        <v>43260</v>
      </c>
      <c r="V6">
        <f>VLOOKUP(H6,acciones!$A$2:$P$144,16,0)</f>
        <v>7</v>
      </c>
      <c r="W6" t="str">
        <f>VLOOKUP(O6,ponderacion_problematica_orden!$B$2:$G$164,3,0)</f>
        <v>1. La Desarticulación de la política criminal y el Estado de Cosas Inconstitucional</v>
      </c>
      <c r="X6" t="str">
        <f>VLOOKUP(O6,ponderacion_problematica_orden!$B$2:$G$164,4,0)</f>
        <v>d. La imposibilidad de realizar actividades tendientes a la resocialización o a la redención de la pena</v>
      </c>
      <c r="Y6">
        <f>VLOOKUP(H6,ponderacion_acciones_orden!$A$2:$I$144,9,0)</f>
        <v>10</v>
      </c>
      <c r="Z6">
        <f>VLOOKUP(O6,ponderacion_problematica_orden!$B$2:$G$164,5,0)</f>
        <v>10</v>
      </c>
      <c r="AA6">
        <f>VLOOKUP(O6,ponderacion_problematica_orden!$B$2:$G$164,6,0)</f>
        <v>10</v>
      </c>
      <c r="AB6" t="str">
        <f>IF(Q6&lt;='fecha informe'!$A$2,"SI","NO")</f>
        <v>SI</v>
      </c>
      <c r="AC6">
        <f>IF(AB6="SI",IF(R6&lt;='fecha informe'!$A$2,IF(consolidado!B6&lt;1,0,1),1),1)</f>
        <v>1</v>
      </c>
      <c r="AD6">
        <f t="shared" si="0"/>
        <v>0</v>
      </c>
      <c r="AE6">
        <f>IF(U6&lt;&gt;"",IF(AB6="SI",IF(U6&lt;='fecha informe'!$A$2,IF(consolidado!B6&lt;1,0,1),1),1),1)</f>
        <v>1</v>
      </c>
      <c r="AG6" t="b">
        <f>IF(OR(consolidado!$I6="Ministerio de Salud",consolidado!$I6="DNP"),IF(B6&lt;&gt;[1]consolidado!B6,TRUE,FALSE),FALSE)</f>
        <v>0</v>
      </c>
      <c r="AH6" t="b">
        <f>IF(OR(consolidado!$I6="Ministerio de Salud",consolidado!$I6="DNP"),IF(D6&lt;&gt;[1]consolidado!D6,TRUE,FALSE),FALSE)</f>
        <v>0</v>
      </c>
      <c r="AI6" t="b">
        <f>IF(OR(consolidado!$I6="Ministerio de Salud",consolidado!$I6="DNP"),IF(E6&lt;&gt;[1]consolidado!E6,TRUE,FALSE),FALSE)</f>
        <v>0</v>
      </c>
      <c r="AJ6" t="b">
        <f>IF(OR(consolidado!$I6="Ministerio de Salud",consolidado!$I6="DNP"),IF(F6&lt;&gt;[1]consolidado!F6,TRUE,FALSE),FALSE)</f>
        <v>0</v>
      </c>
      <c r="AK6" t="b">
        <f>IF(OR(consolidado!$I6="Ministerio de Salud",consolidado!$I6="DNP"),IF(G6&lt;&gt;[1]consolidado!G6,TRUE,FALSE),FALSE)</f>
        <v>0</v>
      </c>
    </row>
    <row r="7" spans="1:37" x14ac:dyDescent="0.25">
      <c r="A7">
        <v>22</v>
      </c>
      <c r="B7" s="34" t="s">
        <v>13</v>
      </c>
      <c r="C7" s="4" t="s">
        <v>13</v>
      </c>
      <c r="D7" t="s">
        <v>474</v>
      </c>
      <c r="E7" t="s">
        <v>13</v>
      </c>
      <c r="F7" t="s">
        <v>13</v>
      </c>
      <c r="G7" t="s">
        <v>13</v>
      </c>
      <c r="H7">
        <v>22</v>
      </c>
      <c r="I7" t="s">
        <v>19</v>
      </c>
      <c r="J7" t="s">
        <v>13</v>
      </c>
      <c r="K7" t="s">
        <v>13</v>
      </c>
      <c r="L7" t="s">
        <v>14</v>
      </c>
      <c r="M7" t="s">
        <v>13</v>
      </c>
      <c r="N7" t="str">
        <f>VLOOKUP(H7,acciones!$A$2:$I$144,6)</f>
        <v>Llevar a cabo Mesas de trabajo internas con grupos interdisciplinarios (SENA , Secretarias de  Salud, MinEducacion, MinTrabajo, MinJusticia, DNP)</v>
      </c>
      <c r="O7" t="str">
        <f>VLOOKUP(H7,acciones!$A$2:$I$144,5)</f>
        <v>PR-OG-VIGÉSIMO SEGUNDO 13</v>
      </c>
      <c r="P7" t="str">
        <f>VLOOKUP(H7,acciones!$A$1:$J$144,8)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7" s="4">
        <f>VLOOKUP(H7,acciones!$A$2:$P$144,11,0)</f>
        <v>42736</v>
      </c>
      <c r="R7" s="4">
        <f>VLOOKUP(H7,acciones!$A$2:$P$144,12,0)</f>
        <v>43100</v>
      </c>
      <c r="S7" t="str">
        <f>VLOOKUP(H7,acciones!$A$2:$P$144,13,0)</f>
        <v>Eduardo Efrain Freire Delgado, 
Mauricio Perfetti, 
Claudia Jineth Alvarez Benitez- DANE</v>
      </c>
      <c r="T7">
        <f>VLOOKUP(H7,acciones!$A$2:$P$144,14,0)</f>
        <v>730</v>
      </c>
      <c r="U7" s="4">
        <f>VLOOKUP(H7,acciones!$A$2:$P$144,15,0)</f>
        <v>43260</v>
      </c>
      <c r="V7">
        <f>VLOOKUP(H7,acciones!$A$2:$P$144,16,0)</f>
        <v>7</v>
      </c>
      <c r="W7" t="str">
        <f>VLOOKUP(O7,ponderacion_problematica_orden!$B$2:$G$164,3,0)</f>
        <v>1. La Desarticulación de la política criminal y el Estado de Cosas Inconstitucional</v>
      </c>
      <c r="X7" t="str">
        <f>VLOOKUP(O7,ponderacion_problematica_orden!$B$2:$G$164,4,0)</f>
        <v>d. La imposibilidad de realizar actividades tendientes a la resocialización o a la redención de la pena</v>
      </c>
      <c r="Y7">
        <f>VLOOKUP(H7,ponderacion_acciones_orden!$A$2:$I$144,9,0)</f>
        <v>10</v>
      </c>
      <c r="Z7">
        <f>VLOOKUP(O7,ponderacion_problematica_orden!$B$2:$G$164,5,0)</f>
        <v>10</v>
      </c>
      <c r="AA7">
        <f>VLOOKUP(O7,ponderacion_problematica_orden!$B$2:$G$164,6,0)</f>
        <v>10</v>
      </c>
      <c r="AB7" t="str">
        <f>IF(Q7&lt;='fecha informe'!$A$2,"SI","NO")</f>
        <v>NO</v>
      </c>
      <c r="AC7">
        <f>IF(AB7="SI",IF(R7&lt;='fecha informe'!$A$2,IF(consolidado!B7&lt;1,0,1),1),1)</f>
        <v>1</v>
      </c>
      <c r="AD7">
        <f t="shared" si="0"/>
        <v>0</v>
      </c>
      <c r="AE7">
        <f>IF(U7&lt;&gt;"",IF(AB7="SI",IF(U7&lt;='fecha informe'!$A$2,IF(consolidado!B7&lt;1,0,1),1),1),1)</f>
        <v>1</v>
      </c>
      <c r="AG7" t="b">
        <f>IF(OR(consolidado!$I7="Ministerio de Salud",consolidado!$I7="DNP"),IF(B7&lt;&gt;[1]consolidado!B7,TRUE,FALSE),FALSE)</f>
        <v>0</v>
      </c>
      <c r="AH7" t="b">
        <f>IF(OR(consolidado!$I7="Ministerio de Salud",consolidado!$I7="DNP"),IF(D7&lt;&gt;[1]consolidado!D7,TRUE,FALSE),FALSE)</f>
        <v>0</v>
      </c>
      <c r="AI7" t="b">
        <f>IF(OR(consolidado!$I7="Ministerio de Salud",consolidado!$I7="DNP"),IF(E7&lt;&gt;[1]consolidado!E7,TRUE,FALSE),FALSE)</f>
        <v>0</v>
      </c>
      <c r="AJ7" t="b">
        <f>IF(OR(consolidado!$I7="Ministerio de Salud",consolidado!$I7="DNP"),IF(F7&lt;&gt;[1]consolidado!F7,TRUE,FALSE),FALSE)</f>
        <v>0</v>
      </c>
      <c r="AK7" t="b">
        <f>IF(OR(consolidado!$I7="Ministerio de Salud",consolidado!$I7="DNP"),IF(G7&lt;&gt;[1]consolidado!G7,TRUE,FALSE),FALSE)</f>
        <v>0</v>
      </c>
    </row>
    <row r="8" spans="1:37" x14ac:dyDescent="0.25">
      <c r="A8">
        <v>26</v>
      </c>
      <c r="B8" s="34" t="s">
        <v>13</v>
      </c>
      <c r="C8" s="4" t="s">
        <v>13</v>
      </c>
      <c r="D8" t="s">
        <v>474</v>
      </c>
      <c r="E8" t="s">
        <v>13</v>
      </c>
      <c r="F8" t="s">
        <v>13</v>
      </c>
      <c r="G8" t="s">
        <v>13</v>
      </c>
      <c r="H8">
        <v>26</v>
      </c>
      <c r="I8" t="s">
        <v>19</v>
      </c>
      <c r="J8" t="s">
        <v>13</v>
      </c>
      <c r="K8" t="s">
        <v>13</v>
      </c>
      <c r="L8" t="s">
        <v>14</v>
      </c>
      <c r="M8" t="s">
        <v>13</v>
      </c>
      <c r="N8" t="str">
        <f>VLOOKUP(H8,acciones!$A$2:$I$144,6)</f>
        <v xml:space="preserve">Elaborar  Propuesta de Plan Integral </v>
      </c>
      <c r="O8" t="str">
        <f>VLOOKUP(H8,acciones!$A$2:$I$144,5)</f>
        <v>PR-OG-VIGÉSIMO SEGUNDO 13</v>
      </c>
      <c r="P8" t="str">
        <f>VLOOKUP(H8,acciones!$A$1:$J$144,8)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8" s="4">
        <f>VLOOKUP(H8,acciones!$A$2:$P$144,11,0)</f>
        <v>42736</v>
      </c>
      <c r="R8" s="4">
        <f>VLOOKUP(H8,acciones!$A$2:$P$144,12,0)</f>
        <v>43260</v>
      </c>
      <c r="S8" t="str">
        <f>VLOOKUP(H8,acciones!$A$2:$P$144,13,0)</f>
        <v>Diana Marcela Rueda  Salvador
Subdirectora de Permanencia</v>
      </c>
      <c r="T8">
        <f>VLOOKUP(H8,acciones!$A$2:$P$144,14,0)</f>
        <v>730</v>
      </c>
      <c r="U8" s="4">
        <f>VLOOKUP(H8,acciones!$A$2:$P$144,15,0)</f>
        <v>43260</v>
      </c>
      <c r="V8">
        <f>VLOOKUP(H8,acciones!$A$2:$P$144,16,0)</f>
        <v>7</v>
      </c>
      <c r="W8" t="str">
        <f>VLOOKUP(O8,ponderacion_problematica_orden!$B$2:$G$164,3,0)</f>
        <v>1. La Desarticulación de la política criminal y el Estado de Cosas Inconstitucional</v>
      </c>
      <c r="X8" t="str">
        <f>VLOOKUP(O8,ponderacion_problematica_orden!$B$2:$G$164,4,0)</f>
        <v>d. La imposibilidad de realizar actividades tendientes a la resocialización o a la redención de la pena</v>
      </c>
      <c r="Y8">
        <f>VLOOKUP(H8,ponderacion_acciones_orden!$A$2:$I$144,9,0)</f>
        <v>10</v>
      </c>
      <c r="Z8">
        <f>VLOOKUP(O8,ponderacion_problematica_orden!$B$2:$G$164,5,0)</f>
        <v>10</v>
      </c>
      <c r="AA8">
        <f>VLOOKUP(O8,ponderacion_problematica_orden!$B$2:$G$164,6,0)</f>
        <v>10</v>
      </c>
      <c r="AB8" t="str">
        <f>IF(Q8&lt;='fecha informe'!$A$2,"SI","NO")</f>
        <v>NO</v>
      </c>
      <c r="AC8">
        <f>IF(AB8="SI",IF(R8&lt;='fecha informe'!$A$2,IF(consolidado!B8&lt;1,0,1),1),1)</f>
        <v>1</v>
      </c>
      <c r="AD8">
        <f t="shared" si="0"/>
        <v>0</v>
      </c>
      <c r="AE8">
        <f>IF(U8&lt;&gt;"",IF(AB8="SI",IF(U8&lt;='fecha informe'!$A$2,IF(consolidado!B8&lt;1,0,1),1),1),1)</f>
        <v>1</v>
      </c>
      <c r="AG8" t="b">
        <f>IF(OR(consolidado!$I8="Ministerio de Salud",consolidado!$I8="DNP"),IF(B8&lt;&gt;[1]consolidado!B8,TRUE,FALSE),FALSE)</f>
        <v>0</v>
      </c>
      <c r="AH8" t="b">
        <f>IF(OR(consolidado!$I8="Ministerio de Salud",consolidado!$I8="DNP"),IF(D8&lt;&gt;[1]consolidado!D8,TRUE,FALSE),FALSE)</f>
        <v>0</v>
      </c>
      <c r="AI8" t="b">
        <f>IF(OR(consolidado!$I8="Ministerio de Salud",consolidado!$I8="DNP"),IF(E8&lt;&gt;[1]consolidado!E8,TRUE,FALSE),FALSE)</f>
        <v>0</v>
      </c>
      <c r="AJ8" t="b">
        <f>IF(OR(consolidado!$I8="Ministerio de Salud",consolidado!$I8="DNP"),IF(F8&lt;&gt;[1]consolidado!F8,TRUE,FALSE),FALSE)</f>
        <v>0</v>
      </c>
      <c r="AK8" t="b">
        <f>IF(OR(consolidado!$I8="Ministerio de Salud",consolidado!$I8="DNP"),IF(G8&lt;&gt;[1]consolidado!G8,TRUE,FALSE),FALSE)</f>
        <v>0</v>
      </c>
    </row>
    <row r="9" spans="1:37" x14ac:dyDescent="0.25">
      <c r="A9">
        <v>27</v>
      </c>
      <c r="B9" s="34" t="s">
        <v>13</v>
      </c>
      <c r="C9" s="4" t="s">
        <v>13</v>
      </c>
      <c r="D9" t="s">
        <v>475</v>
      </c>
      <c r="E9" t="s">
        <v>13</v>
      </c>
      <c r="F9" t="s">
        <v>13</v>
      </c>
      <c r="G9" t="s">
        <v>13</v>
      </c>
      <c r="H9">
        <v>27</v>
      </c>
      <c r="I9" t="s">
        <v>19</v>
      </c>
      <c r="J9" t="s">
        <v>13</v>
      </c>
      <c r="K9" t="s">
        <v>13</v>
      </c>
      <c r="L9" t="s">
        <v>14</v>
      </c>
      <c r="M9" t="s">
        <v>13</v>
      </c>
      <c r="N9" t="str">
        <f>VLOOKUP(H9,acciones!$A$2:$I$144,6)</f>
        <v>Identificar necesidades de infraestructura para desarrollar actividades de resocialización en los ERON</v>
      </c>
      <c r="O9" t="str">
        <f>VLOOKUP(H9,acciones!$A$2:$I$144,5)</f>
        <v>PR-OG-VIGÉSIMO SEGUNDO 13</v>
      </c>
      <c r="P9" t="str">
        <f>VLOOKUP(H9,acciones!$A$1:$J$144,8)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9" s="4">
        <f>VLOOKUP(H9,acciones!$A$2:$P$144,11,0)</f>
        <v>43261</v>
      </c>
      <c r="R9" s="4">
        <f>VLOOKUP(H9,acciones!$A$2:$P$144,12,0)</f>
        <v>43321</v>
      </c>
      <c r="S9" t="str">
        <f>VLOOKUP(H9,acciones!$A$2:$P$144,13,0)</f>
        <v>MinJusticia - Diego Olarte - Dirección de Política Criminal y Penitenciaria</v>
      </c>
      <c r="T9">
        <f>VLOOKUP(H9,acciones!$A$2:$P$144,14,0)</f>
        <v>730</v>
      </c>
      <c r="U9" s="4">
        <f>VLOOKUP(H9,acciones!$A$2:$P$144,15,0)</f>
        <v>43260</v>
      </c>
      <c r="V9">
        <f>VLOOKUP(H9,acciones!$A$2:$P$144,16,0)</f>
        <v>7</v>
      </c>
      <c r="W9" t="str">
        <f>VLOOKUP(O9,ponderacion_problematica_orden!$B$2:$G$164,3,0)</f>
        <v>1. La Desarticulación de la política criminal y el Estado de Cosas Inconstitucional</v>
      </c>
      <c r="X9" t="str">
        <f>VLOOKUP(O9,ponderacion_problematica_orden!$B$2:$G$164,4,0)</f>
        <v>d. La imposibilidad de realizar actividades tendientes a la resocialización o a la redención de la pena</v>
      </c>
      <c r="Y9">
        <f>VLOOKUP(H9,ponderacion_acciones_orden!$A$2:$I$144,9,0)</f>
        <v>10</v>
      </c>
      <c r="Z9">
        <f>VLOOKUP(O9,ponderacion_problematica_orden!$B$2:$G$164,5,0)</f>
        <v>10</v>
      </c>
      <c r="AA9">
        <f>VLOOKUP(O9,ponderacion_problematica_orden!$B$2:$G$164,6,0)</f>
        <v>10</v>
      </c>
      <c r="AB9" t="str">
        <f>IF(Q9&lt;='fecha informe'!$A$2,"SI","NO")</f>
        <v>NO</v>
      </c>
      <c r="AC9">
        <f>IF(AB9="SI",IF(R9&lt;='fecha informe'!$A$2,IF(consolidado!B9&lt;1,0,1),1),1)</f>
        <v>1</v>
      </c>
      <c r="AD9">
        <f t="shared" si="0"/>
        <v>0</v>
      </c>
      <c r="AE9">
        <f>IF(U9&lt;&gt;"",IF(AB9="SI",IF(U9&lt;='fecha informe'!$A$2,IF(consolidado!B9&lt;1,0,1),1),1),1)</f>
        <v>1</v>
      </c>
      <c r="AG9" t="b">
        <f>IF(OR(consolidado!$I9="Ministerio de Salud",consolidado!$I9="DNP"),IF(B9&lt;&gt;[1]consolidado!B9,TRUE,FALSE),FALSE)</f>
        <v>0</v>
      </c>
      <c r="AH9" t="b">
        <f>IF(OR(consolidado!$I9="Ministerio de Salud",consolidado!$I9="DNP"),IF(D9&lt;&gt;[1]consolidado!D9,TRUE,FALSE),FALSE)</f>
        <v>0</v>
      </c>
      <c r="AI9" t="b">
        <f>IF(OR(consolidado!$I9="Ministerio de Salud",consolidado!$I9="DNP"),IF(E9&lt;&gt;[1]consolidado!E9,TRUE,FALSE),FALSE)</f>
        <v>0</v>
      </c>
      <c r="AJ9" t="b">
        <f>IF(OR(consolidado!$I9="Ministerio de Salud",consolidado!$I9="DNP"),IF(F9&lt;&gt;[1]consolidado!F9,TRUE,FALSE),FALSE)</f>
        <v>0</v>
      </c>
      <c r="AK9" t="b">
        <f>IF(OR(consolidado!$I9="Ministerio de Salud",consolidado!$I9="DNP"),IF(G9&lt;&gt;[1]consolidado!G9,TRUE,FALSE),FALSE)</f>
        <v>0</v>
      </c>
    </row>
    <row r="10" spans="1:37" hidden="1" x14ac:dyDescent="0.25">
      <c r="A10">
        <v>37</v>
      </c>
      <c r="B10" s="34" t="s">
        <v>13</v>
      </c>
      <c r="C10" s="4" t="s">
        <v>13</v>
      </c>
      <c r="D10" t="s">
        <v>476</v>
      </c>
      <c r="E10" t="s">
        <v>13</v>
      </c>
      <c r="F10" t="s">
        <v>13</v>
      </c>
      <c r="G10" t="s">
        <v>13</v>
      </c>
      <c r="H10">
        <v>37</v>
      </c>
      <c r="I10" t="s">
        <v>19</v>
      </c>
      <c r="J10" t="s">
        <v>13</v>
      </c>
      <c r="K10" t="s">
        <v>13</v>
      </c>
      <c r="L10" t="s">
        <v>14</v>
      </c>
      <c r="M10" t="s">
        <v>13</v>
      </c>
      <c r="N10" t="str">
        <f>VLOOKUP(H10,acciones!$A$2:$I$144,6)</f>
        <v>Bajo el entendido de que no es necesario rehacer la bases de datos sobre capacidad real de los ERON, sino fortalecer la base de datos que existe SISIPEC. La apropuesta de modificación  será revisada en el marco del subcomité de Información y tendrá como insumo el informe de medición elaborado por la USPEC</v>
      </c>
      <c r="O10" t="str">
        <f>VLOOKUP(H10,acciones!$A$2:$I$144,5)</f>
        <v>PR-OG-VIGÉSIMO SEGUNDO 20</v>
      </c>
      <c r="P10" t="str">
        <f>VLOOKUP(H10,acciones!$A$1:$J$144,8)</f>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v>
      </c>
      <c r="Q10" s="4" t="str">
        <f>VLOOKUP(H10,acciones!$A$2:$P$144,11,0)</f>
        <v>Inpec pendiente definir depende de Uspec</v>
      </c>
      <c r="R10" s="4">
        <f>VLOOKUP(H10,acciones!$A$2:$P$144,12,0)</f>
        <v>42987</v>
      </c>
      <c r="S10" t="str">
        <f>VLOOKUP(H10,acciones!$A$2:$P$144,13,0)</f>
        <v>Alejandro Trujillo - Asesor           Juliana Sotelo Lemus - Abogada Oficina Jurídica.                            Rene Garzón - Director de Infraestructura.</v>
      </c>
      <c r="T10">
        <f>VLOOKUP(H10,acciones!$A$2:$P$144,14,0)</f>
        <v>450</v>
      </c>
      <c r="U10" s="4">
        <f>VLOOKUP(H10,acciones!$A$2:$P$144,15,0)</f>
        <v>42987</v>
      </c>
      <c r="V10">
        <f>VLOOKUP(H10,acciones!$A$2:$P$144,16,0)</f>
        <v>3</v>
      </c>
      <c r="W10" t="str">
        <f>VLOOKUP(O10,ponderacion_problematica_orden!$B$2:$G$164,3,0)</f>
        <v>2. Hacinamiento y otras causas de violación masiva de derechos</v>
      </c>
      <c r="X10" t="str">
        <f>VLOOKUP(O10,ponderacion_problematica_orden!$B$2:$G$164,4,0)</f>
        <v>a.    El hacinamiento y los efectos en cuanto a la reducción de espacios para el descanso nocturno.</v>
      </c>
      <c r="Y10">
        <f>VLOOKUP(H10,ponderacion_acciones_orden!$A$2:$I$144,9,0)</f>
        <v>10</v>
      </c>
      <c r="Z10">
        <f>VLOOKUP(O10,ponderacion_problematica_orden!$B$2:$G$164,5,0)</f>
        <v>10</v>
      </c>
      <c r="AA10">
        <f>VLOOKUP(O10,ponderacion_problematica_orden!$B$2:$G$164,6,0)</f>
        <v>10</v>
      </c>
      <c r="AB10" t="str">
        <f>IF(Q10&lt;='fecha informe'!$A$2,"SI","NO")</f>
        <v>NO</v>
      </c>
      <c r="AC10">
        <f>IF(AB10="SI",IF(R10&lt;='fecha informe'!$A$2,IF(consolidado!B10&lt;1,0,1),1),1)</f>
        <v>1</v>
      </c>
      <c r="AD10">
        <f t="shared" si="0"/>
        <v>0</v>
      </c>
      <c r="AE10">
        <f>IF(U10&lt;&gt;"",IF(AB10="SI",IF(U10&lt;='fecha informe'!$A$2,IF(consolidado!B10&lt;1,0,1),1),1),1)</f>
        <v>1</v>
      </c>
      <c r="AG10" t="b">
        <f>IF(OR(consolidado!$I10="Ministerio de Salud",consolidado!$I10="DNP"),IF(B10&lt;&gt;[1]consolidado!B10,TRUE,FALSE),FALSE)</f>
        <v>0</v>
      </c>
      <c r="AH10" t="b">
        <f>IF(OR(consolidado!$I10="Ministerio de Salud",consolidado!$I10="DNP"),IF(D10&lt;&gt;[1]consolidado!D10,TRUE,FALSE),FALSE)</f>
        <v>0</v>
      </c>
      <c r="AI10" t="b">
        <f>IF(OR(consolidado!$I10="Ministerio de Salud",consolidado!$I10="DNP"),IF(E10&lt;&gt;[1]consolidado!E10,TRUE,FALSE),FALSE)</f>
        <v>0</v>
      </c>
      <c r="AJ10" t="b">
        <f>IF(OR(consolidado!$I10="Ministerio de Salud",consolidado!$I10="DNP"),IF(F10&lt;&gt;[1]consolidado!F10,TRUE,FALSE),FALSE)</f>
        <v>0</v>
      </c>
      <c r="AK10" t="b">
        <f>IF(OR(consolidado!$I10="Ministerio de Salud",consolidado!$I10="DNP"),IF(G10&lt;&gt;[1]consolidado!G10,TRUE,FALSE),FALSE)</f>
        <v>0</v>
      </c>
    </row>
    <row r="11" spans="1:37" hidden="1" x14ac:dyDescent="0.25">
      <c r="A11">
        <v>41</v>
      </c>
      <c r="B11" s="34">
        <v>1</v>
      </c>
      <c r="C11" s="4">
        <v>42642</v>
      </c>
      <c r="D11" t="s">
        <v>477</v>
      </c>
      <c r="E11" t="s">
        <v>478</v>
      </c>
      <c r="F11" t="s">
        <v>18</v>
      </c>
      <c r="G11" t="s">
        <v>18</v>
      </c>
      <c r="H11">
        <v>41</v>
      </c>
      <c r="I11" t="s">
        <v>19</v>
      </c>
      <c r="J11" t="s">
        <v>13</v>
      </c>
      <c r="K11" t="s">
        <v>13</v>
      </c>
      <c r="L11" t="s">
        <v>14</v>
      </c>
      <c r="M11" t="s">
        <v>479</v>
      </c>
      <c r="N11" t="str">
        <f>VLOOKUP(H11,acciones!$A$2:$I$144,6)</f>
        <v>Ajustar cadena de valor de los proyectos de acuerdo a las observaciones realizadas por DNP</v>
      </c>
      <c r="O11" t="str">
        <f>VLOOKUP(H11,acciones!$A$2:$I$144,5)</f>
        <v>PR-OG-VIGÉSIMO SEGUNDO 21</v>
      </c>
      <c r="P11" t="str">
        <f>VLOOKUP(H11,acciones!$A$1:$J$144,8)</f>
        <v>Ajustar todos los proyectos que se estén ejecutando o implementando a las condiciones mínimas de subsistencia digna y humana propuestas en la presente providencia. (A cargo de INPEC, USPEC, DNP y Ministerio de Justicia)</v>
      </c>
      <c r="Q11" s="4">
        <f>VLOOKUP(H11,acciones!$A$2:$P$144,11,0)</f>
        <v>42468</v>
      </c>
      <c r="R11" s="4">
        <f>VLOOKUP(H11,acciones!$A$2:$P$144,12,0)</f>
        <v>42520</v>
      </c>
      <c r="S11" t="str">
        <f>VLOOKUP(H11,acciones!$A$2:$P$144,13,0)</f>
        <v>MinJusticia - Rafael Díaz - Oficina de Planeación</v>
      </c>
      <c r="T11">
        <f>VLOOKUP(H11,acciones!$A$2:$P$144,14,0)</f>
        <v>180</v>
      </c>
      <c r="U11" s="4">
        <f>VLOOKUP(H11,acciones!$A$2:$P$144,15,0)</f>
        <v>42713</v>
      </c>
      <c r="V11">
        <f>VLOOKUP(H11,acciones!$A$2:$P$144,16,0)</f>
        <v>4</v>
      </c>
      <c r="W11" t="str">
        <f>VLOOKUP(O11,ponderacion_problematica_orden!$B$2:$G$164,3,0)</f>
        <v>2. Hacinamiento y otras causas de violación masiva de derechos</v>
      </c>
      <c r="X11" t="str">
        <f>VLOOKUP(O11,ponderacion_problematica_orden!$B$2:$G$164,4,0)</f>
        <v>a.    El hacinamiento y los efectos en cuanto a la reducción de espacios para el descanso nocturno.</v>
      </c>
      <c r="Y11">
        <f>VLOOKUP(H11,ponderacion_acciones_orden!$A$2:$I$144,9,0)</f>
        <v>10</v>
      </c>
      <c r="Z11">
        <f>VLOOKUP(O11,ponderacion_problematica_orden!$B$2:$G$164,5,0)</f>
        <v>10</v>
      </c>
      <c r="AA11">
        <f>VLOOKUP(O11,ponderacion_problematica_orden!$B$2:$G$164,6,0)</f>
        <v>10</v>
      </c>
      <c r="AB11" t="str">
        <f>IF(Q11&lt;='fecha informe'!$A$2,"SI","NO")</f>
        <v>SI</v>
      </c>
      <c r="AC11">
        <f>IF(AB11="SI",IF(R11&lt;='fecha informe'!$A$2,IF(consolidado!B11&lt;1,0,1),1),1)</f>
        <v>1</v>
      </c>
      <c r="AD11">
        <f t="shared" si="0"/>
        <v>0</v>
      </c>
      <c r="AE11">
        <f>IF(U11&lt;&gt;"",IF(AB11="SI",IF(U11&lt;='fecha informe'!$A$2,IF(consolidado!B11&lt;1,0,1),1),1),1)</f>
        <v>1</v>
      </c>
      <c r="AG11" t="b">
        <f>IF(OR(consolidado!$I11="Ministerio de Salud",consolidado!$I11="DNP"),IF(B11&lt;&gt;[1]consolidado!B11,TRUE,FALSE),FALSE)</f>
        <v>0</v>
      </c>
      <c r="AH11" t="b">
        <f>IF(OR(consolidado!$I11="Ministerio de Salud",consolidado!$I11="DNP"),IF(D11&lt;&gt;[1]consolidado!D11,TRUE,FALSE),FALSE)</f>
        <v>0</v>
      </c>
      <c r="AI11" t="b">
        <f>IF(OR(consolidado!$I11="Ministerio de Salud",consolidado!$I11="DNP"),IF(E11&lt;&gt;[1]consolidado!E11,TRUE,FALSE),FALSE)</f>
        <v>0</v>
      </c>
      <c r="AJ11" t="b">
        <f>IF(OR(consolidado!$I11="Ministerio de Salud",consolidado!$I11="DNP"),IF(F11&lt;&gt;[1]consolidado!F11,TRUE,FALSE),FALSE)</f>
        <v>0</v>
      </c>
      <c r="AK11" t="b">
        <f>IF(OR(consolidado!$I11="Ministerio de Salud",consolidado!$I11="DNP"),IF(G11&lt;&gt;[1]consolidado!G11,TRUE,FALSE),FALSE)</f>
        <v>0</v>
      </c>
    </row>
    <row r="12" spans="1:37" hidden="1" x14ac:dyDescent="0.25">
      <c r="A12">
        <v>44</v>
      </c>
      <c r="B12" s="34" t="s">
        <v>324</v>
      </c>
      <c r="C12" s="4">
        <v>42642</v>
      </c>
      <c r="D12" t="s">
        <v>480</v>
      </c>
      <c r="E12" t="s">
        <v>478</v>
      </c>
      <c r="F12" t="s">
        <v>18</v>
      </c>
      <c r="G12" t="s">
        <v>18</v>
      </c>
      <c r="H12">
        <v>44</v>
      </c>
      <c r="I12" t="s">
        <v>19</v>
      </c>
      <c r="J12">
        <v>3</v>
      </c>
      <c r="K12">
        <v>1</v>
      </c>
      <c r="L12" t="s">
        <v>17</v>
      </c>
      <c r="M12" t="s">
        <v>481</v>
      </c>
      <c r="N12" t="str">
        <f>VLOOKUP(H12,acciones!$A$2:$I$144,6)</f>
        <v>Ajustar los proyectos de acuerdo con los parámetros de la Corte y las observaciones o recomendaciones de DNP dentro del control de viabilidad de los proyectos</v>
      </c>
      <c r="O12" t="str">
        <f>VLOOKUP(H12,acciones!$A$2:$I$144,5)</f>
        <v>PR-OG-VIGÉSIMO SEGUNDO 21</v>
      </c>
      <c r="P12" t="str">
        <f>VLOOKUP(H12,acciones!$A$1:$J$144,8)</f>
        <v>Ajustar todos los proyectos que se estén ejecutando o implementando a las condiciones mínimas de subsistencia digna y humana propuestas en la presente providencia. (A cargo de INPEC, USPEC, DNP y Ministerio de Justicia)</v>
      </c>
      <c r="Q12" s="4">
        <f>VLOOKUP(H12,acciones!$A$2:$P$144,11,0)</f>
        <v>42522</v>
      </c>
      <c r="R12" s="4" t="str">
        <f>VLOOKUP(H12,acciones!$A$2:$P$144,12,0)</f>
        <v>Permanente</v>
      </c>
      <c r="S12" t="str">
        <f>VLOOKUP(H12,acciones!$A$2:$P$144,13,0)</f>
        <v>Director Presidencia de la República</v>
      </c>
      <c r="T12">
        <f>VLOOKUP(H12,acciones!$A$2:$P$144,14,0)</f>
        <v>180</v>
      </c>
      <c r="U12" s="4">
        <f>VLOOKUP(H12,acciones!$A$2:$P$144,15,0)</f>
        <v>42713</v>
      </c>
      <c r="V12">
        <f>VLOOKUP(H12,acciones!$A$2:$P$144,16,0)</f>
        <v>4</v>
      </c>
      <c r="W12" t="str">
        <f>VLOOKUP(O12,ponderacion_problematica_orden!$B$2:$G$164,3,0)</f>
        <v>2. Hacinamiento y otras causas de violación masiva de derechos</v>
      </c>
      <c r="X12" t="str">
        <f>VLOOKUP(O12,ponderacion_problematica_orden!$B$2:$G$164,4,0)</f>
        <v>a.    El hacinamiento y los efectos en cuanto a la reducción de espacios para el descanso nocturno.</v>
      </c>
      <c r="Y12">
        <f>VLOOKUP(H12,ponderacion_acciones_orden!$A$2:$I$144,9,0)</f>
        <v>10</v>
      </c>
      <c r="Z12">
        <f>VLOOKUP(O12,ponderacion_problematica_orden!$B$2:$G$164,5,0)</f>
        <v>10</v>
      </c>
      <c r="AA12">
        <f>VLOOKUP(O12,ponderacion_problematica_orden!$B$2:$G$164,6,0)</f>
        <v>10</v>
      </c>
      <c r="AB12" t="str">
        <f>IF(Q12&lt;='fecha informe'!$A$2,"SI","NO")</f>
        <v>SI</v>
      </c>
      <c r="AC12">
        <f>IF(AB12="SI",IF(R12&lt;='fecha informe'!$A$2,IF(consolidado!B12&lt;1,0,1),1),1)</f>
        <v>1</v>
      </c>
      <c r="AD12">
        <f t="shared" si="0"/>
        <v>0</v>
      </c>
      <c r="AE12">
        <f>IF(U12&lt;&gt;"",IF(AB12="SI",IF(U12&lt;='fecha informe'!$A$2,IF(consolidado!B12&lt;1,0,1),1),1),1)</f>
        <v>1</v>
      </c>
      <c r="AG12" t="b">
        <f>IF(OR(consolidado!$I12="Ministerio de Salud",consolidado!$I12="DNP"),IF(B12&lt;&gt;[1]consolidado!B12,TRUE,FALSE),FALSE)</f>
        <v>0</v>
      </c>
      <c r="AH12" t="b">
        <f>IF(OR(consolidado!$I12="Ministerio de Salud",consolidado!$I12="DNP"),IF(D12&lt;&gt;[1]consolidado!D12,TRUE,FALSE),FALSE)</f>
        <v>0</v>
      </c>
      <c r="AI12" t="b">
        <f>IF(OR(consolidado!$I12="Ministerio de Salud",consolidado!$I12="DNP"),IF(E12&lt;&gt;[1]consolidado!E12,TRUE,FALSE),FALSE)</f>
        <v>0</v>
      </c>
      <c r="AJ12" t="b">
        <f>IF(OR(consolidado!$I12="Ministerio de Salud",consolidado!$I12="DNP"),IF(F12&lt;&gt;[1]consolidado!F12,TRUE,FALSE),FALSE)</f>
        <v>0</v>
      </c>
      <c r="AK12" t="b">
        <f>IF(OR(consolidado!$I12="Ministerio de Salud",consolidado!$I12="DNP"),IF(G12&lt;&gt;[1]consolidado!G12,TRUE,FALSE),FALSE)</f>
        <v>0</v>
      </c>
    </row>
    <row r="13" spans="1:37" hidden="1" x14ac:dyDescent="0.25">
      <c r="A13">
        <v>53</v>
      </c>
      <c r="B13" s="34">
        <v>0.66666666666666663</v>
      </c>
      <c r="C13" s="4">
        <v>42642</v>
      </c>
      <c r="D13" t="s">
        <v>482</v>
      </c>
      <c r="E13" t="s">
        <v>483</v>
      </c>
      <c r="F13" t="s">
        <v>18</v>
      </c>
      <c r="G13" t="s">
        <v>18</v>
      </c>
      <c r="H13">
        <v>53</v>
      </c>
      <c r="I13" t="s">
        <v>19</v>
      </c>
      <c r="J13">
        <v>6</v>
      </c>
      <c r="K13">
        <v>4</v>
      </c>
      <c r="L13" t="s">
        <v>17</v>
      </c>
      <c r="M13" t="s">
        <v>484</v>
      </c>
      <c r="N13" t="str">
        <f>VLOOKUP(H13,acciones!$A$2:$I$144,6)</f>
        <v>Coadyuvar en la estructuración de los proyectos de infraestructura penitenciaria y carcelaria a  presentar  por la USPEC para que se ajusten a los estándares  exigidos por la Corte para brindar las condiciones mínimas de subsistencia digna y humana a la población reclusa-</v>
      </c>
      <c r="O13" t="str">
        <f>VLOOKUP(H13,acciones!$A$2:$I$144,5)</f>
        <v>PR-OG-VIGÉSIMO SEGUNDO 23</v>
      </c>
      <c r="P13" t="str">
        <f>VLOOKUP(H13,acciones!$A$1:$J$144,8)</f>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
      <c r="Q13" s="4">
        <f>VLOOKUP(H13,acciones!$A$2:$P$144,11,0)</f>
        <v>42468</v>
      </c>
      <c r="R13" s="4" t="str">
        <f>VLOOKUP(H13,acciones!$A$2:$P$144,12,0)</f>
        <v>Permanente</v>
      </c>
      <c r="S13" t="str">
        <f>VLOOKUP(H13,acciones!$A$2:$P$144,13,0)</f>
        <v>Guillermo Otálora</v>
      </c>
      <c r="T13">
        <f>VLOOKUP(H13,acciones!$A$2:$P$144,14,0)</f>
        <v>420</v>
      </c>
      <c r="U13" s="4">
        <f>VLOOKUP(H13,acciones!$A$2:$P$144,15,0)</f>
        <v>42956</v>
      </c>
      <c r="V13">
        <f>VLOOKUP(H13,acciones!$A$2:$P$144,16,0)</f>
        <v>4</v>
      </c>
      <c r="W13" t="str">
        <f>VLOOKUP(O13,ponderacion_problematica_orden!$B$2:$G$164,3,0)</f>
        <v>2. Hacinamiento y otras causas de violación masiva de derechos</v>
      </c>
      <c r="X13" t="str">
        <f>VLOOKUP(O13,ponderacion_problematica_orden!$B$2:$G$164,4,0)</f>
        <v>a.    El hacinamiento y los efectos en cuanto a la reducción de espacios para el descanso nocturno.</v>
      </c>
      <c r="Y13">
        <f>VLOOKUP(H13,ponderacion_acciones_orden!$A$2:$I$144,9,0)</f>
        <v>10</v>
      </c>
      <c r="Z13">
        <f>VLOOKUP(O13,ponderacion_problematica_orden!$B$2:$G$164,5,0)</f>
        <v>10</v>
      </c>
      <c r="AA13">
        <f>VLOOKUP(O13,ponderacion_problematica_orden!$B$2:$G$164,6,0)</f>
        <v>10</v>
      </c>
      <c r="AB13" t="str">
        <f>IF(Q13&lt;='fecha informe'!$A$2,"SI","NO")</f>
        <v>SI</v>
      </c>
      <c r="AC13">
        <f>IF(AB13="SI",IF(R13&lt;='fecha informe'!$A$2,IF(consolidado!B13&lt;1,0,1),1),1)</f>
        <v>1</v>
      </c>
      <c r="AD13">
        <f t="shared" si="0"/>
        <v>0</v>
      </c>
      <c r="AE13">
        <f>IF(U13&lt;&gt;"",IF(AB13="SI",IF(U13&lt;='fecha informe'!$A$2,IF(consolidado!B13&lt;1,0,1),1),1),1)</f>
        <v>1</v>
      </c>
      <c r="AG13" t="b">
        <f>IF(OR(consolidado!$I13="Ministerio de Salud",consolidado!$I13="DNP"),IF(B13&lt;&gt;[1]consolidado!B13,TRUE,FALSE),FALSE)</f>
        <v>0</v>
      </c>
      <c r="AH13" t="b">
        <f>IF(OR(consolidado!$I13="Ministerio de Salud",consolidado!$I13="DNP"),IF(D13&lt;&gt;[1]consolidado!D13,TRUE,FALSE),FALSE)</f>
        <v>0</v>
      </c>
      <c r="AI13" t="b">
        <f>IF(OR(consolidado!$I13="Ministerio de Salud",consolidado!$I13="DNP"),IF(E13&lt;&gt;[1]consolidado!E13,TRUE,FALSE),FALSE)</f>
        <v>0</v>
      </c>
      <c r="AJ13" t="b">
        <f>IF(OR(consolidado!$I13="Ministerio de Salud",consolidado!$I13="DNP"),IF(F13&lt;&gt;[1]consolidado!F13,TRUE,FALSE),FALSE)</f>
        <v>0</v>
      </c>
      <c r="AK13" t="b">
        <f>IF(OR(consolidado!$I13="Ministerio de Salud",consolidado!$I13="DNP"),IF(G13&lt;&gt;[1]consolidado!G13,TRUE,FALSE),FALSE)</f>
        <v>0</v>
      </c>
    </row>
    <row r="14" spans="1:37" hidden="1" x14ac:dyDescent="0.25">
      <c r="A14">
        <v>60</v>
      </c>
      <c r="B14" s="34">
        <v>1</v>
      </c>
      <c r="C14" s="4">
        <v>42642</v>
      </c>
      <c r="D14" t="s">
        <v>485</v>
      </c>
      <c r="E14" t="s">
        <v>486</v>
      </c>
      <c r="F14" t="s">
        <v>18</v>
      </c>
      <c r="G14" t="s">
        <v>18</v>
      </c>
      <c r="H14">
        <v>60</v>
      </c>
      <c r="I14" t="s">
        <v>19</v>
      </c>
      <c r="J14">
        <v>2</v>
      </c>
      <c r="K14">
        <v>2</v>
      </c>
      <c r="L14" t="s">
        <v>17</v>
      </c>
      <c r="M14" t="s">
        <v>487</v>
      </c>
      <c r="N14" t="str">
        <f>VLOOKUP(H14,acciones!$A$2:$I$144,6)</f>
        <v>Coadyuvar en la estructuración de los proyectos de infraestructura penitenciaria y carcelaria a  presentar  por la USPEC para que se ajusten a los estándares  exigidos por la COrte para brindar las condiciones mínimas de subsistencia digna y humana a la población reclusa-</v>
      </c>
      <c r="O14" t="str">
        <f>VLOOKUP(H14,acciones!$A$2:$I$144,5)</f>
        <v>PR-OG-VIGÉSIMO SEGUNDO 24</v>
      </c>
      <c r="P14" t="str">
        <f>VLOOKUP(H14,acciones!$A$1:$J$144,8)</f>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
      <c r="Q14" s="4">
        <f>VLOOKUP(H14,acciones!$A$2:$P$144,11,0)</f>
        <v>42468</v>
      </c>
      <c r="R14" s="4" t="str">
        <f>VLOOKUP(H14,acciones!$A$2:$P$144,12,0)</f>
        <v>Permanente</v>
      </c>
      <c r="S14" t="str">
        <f>VLOOKUP(H14,acciones!$A$2:$P$144,13,0)</f>
        <v>Guillermo Otálora</v>
      </c>
      <c r="T14">
        <f>VLOOKUP(H14,acciones!$A$2:$P$144,14,0)</f>
        <v>360</v>
      </c>
      <c r="U14" s="4" t="str">
        <f>VLOOKUP(H14,acciones!$A$2:$P$144,15,0)</f>
        <v/>
      </c>
      <c r="V14">
        <f>VLOOKUP(H14,acciones!$A$2:$P$144,16,0)</f>
        <v>4</v>
      </c>
      <c r="W14" t="str">
        <f>VLOOKUP(O14,ponderacion_problematica_orden!$B$2:$G$164,3,0)</f>
        <v>2. Hacinamiento y otras causas de violación masiva de derechos</v>
      </c>
      <c r="X14" t="str">
        <f>VLOOKUP(O14,ponderacion_problematica_orden!$B$2:$G$164,4,0)</f>
        <v>a.    El hacinamiento y los efectos en cuanto a la reducción de espacios para el descanso nocturno.</v>
      </c>
      <c r="Y14">
        <f>VLOOKUP(H14,ponderacion_acciones_orden!$A$2:$I$144,9,0)</f>
        <v>10</v>
      </c>
      <c r="Z14">
        <f>VLOOKUP(O14,ponderacion_problematica_orden!$B$2:$G$164,5,0)</f>
        <v>10</v>
      </c>
      <c r="AA14">
        <f>VLOOKUP(O14,ponderacion_problematica_orden!$B$2:$G$164,6,0)</f>
        <v>10</v>
      </c>
      <c r="AB14" t="str">
        <f>IF(Q14&lt;='fecha informe'!$A$2,"SI","NO")</f>
        <v>SI</v>
      </c>
      <c r="AC14">
        <f>IF(AB14="SI",IF(R14&lt;='fecha informe'!$A$2,IF(consolidado!B14&lt;1,0,1),1),1)</f>
        <v>1</v>
      </c>
      <c r="AD14">
        <f t="shared" si="0"/>
        <v>0</v>
      </c>
      <c r="AE14">
        <f>IF(U14&lt;&gt;"",IF(AB14="SI",IF(U14&lt;='fecha informe'!$A$2,IF(consolidado!B14&lt;1,0,1),1),1),1)</f>
        <v>1</v>
      </c>
      <c r="AG14" t="b">
        <f>IF(OR(consolidado!$I14="Ministerio de Salud",consolidado!$I14="DNP"),IF(B14&lt;&gt;[1]consolidado!B14,TRUE,FALSE),FALSE)</f>
        <v>0</v>
      </c>
      <c r="AH14" t="b">
        <f>IF(OR(consolidado!$I14="Ministerio de Salud",consolidado!$I14="DNP"),IF(D14&lt;&gt;[1]consolidado!D14,TRUE,FALSE),FALSE)</f>
        <v>0</v>
      </c>
      <c r="AI14" t="b">
        <f>IF(OR(consolidado!$I14="Ministerio de Salud",consolidado!$I14="DNP"),IF(E14&lt;&gt;[1]consolidado!E14,TRUE,FALSE),FALSE)</f>
        <v>0</v>
      </c>
      <c r="AJ14" t="b">
        <f>IF(OR(consolidado!$I14="Ministerio de Salud",consolidado!$I14="DNP"),IF(F14&lt;&gt;[1]consolidado!F14,TRUE,FALSE),FALSE)</f>
        <v>0</v>
      </c>
      <c r="AK14" t="b">
        <f>IF(OR(consolidado!$I14="Ministerio de Salud",consolidado!$I14="DNP"),IF(G14&lt;&gt;[1]consolidado!G14,TRUE,FALSE),FALSE)</f>
        <v>0</v>
      </c>
    </row>
    <row r="15" spans="1:37" hidden="1" x14ac:dyDescent="0.25">
      <c r="A15">
        <v>69</v>
      </c>
      <c r="B15" s="34">
        <v>1</v>
      </c>
      <c r="C15" s="4">
        <v>42642</v>
      </c>
      <c r="D15" t="s">
        <v>488</v>
      </c>
      <c r="E15" t="s">
        <v>18</v>
      </c>
      <c r="F15" t="s">
        <v>18</v>
      </c>
      <c r="G15" t="s">
        <v>489</v>
      </c>
      <c r="H15">
        <v>69</v>
      </c>
      <c r="I15" t="s">
        <v>19</v>
      </c>
      <c r="J15">
        <v>12</v>
      </c>
      <c r="K15">
        <v>8</v>
      </c>
      <c r="L15" t="s">
        <v>17</v>
      </c>
      <c r="M15" t="s">
        <v>490</v>
      </c>
      <c r="N15" t="str">
        <f>VLOOKUP(H15,acciones!$A$2:$I$144,6)</f>
        <v xml:space="preserve">Realizar seguimiento a la prestación de servicios de salud para las Personas Privadas de la Libertad en los  Establecimientos Penitenciarios y Carcelarios del orden nacional  </v>
      </c>
      <c r="O15" t="str">
        <f>VLOOKUP(H15,acciones!$A$2:$I$144,5)</f>
        <v>PR-OG-VIGÉSIMO SEGUNDO 26</v>
      </c>
      <c r="P15" t="str">
        <f>VLOOKUP(H15,acciones!$A$1:$J$144,8)</f>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
      <c r="Q15" s="4">
        <f>VLOOKUP(H15,acciones!$A$2:$P$144,11,0)</f>
        <v>42489</v>
      </c>
      <c r="R15" s="4" t="str">
        <f>VLOOKUP(H15,acciones!$A$2:$P$144,12,0)</f>
        <v>Permanente</v>
      </c>
      <c r="S15" t="str">
        <f>VLOOKUP(H15,acciones!$A$2:$P$144,13,0)</f>
        <v>Viceministerio de Política Criminal - Ivan Tovar</v>
      </c>
      <c r="T15">
        <f>VLOOKUP(H15,acciones!$A$2:$P$144,14,0)</f>
        <v>365</v>
      </c>
      <c r="U15" s="4">
        <f>VLOOKUP(H15,acciones!$A$2:$P$144,15,0)</f>
        <v>42895</v>
      </c>
      <c r="V15">
        <f>VLOOKUP(H15,acciones!$A$2:$P$144,16,0)</f>
        <v>5</v>
      </c>
      <c r="W15" t="str">
        <f>VLOOKUP(O15,ponderacion_problematica_orden!$B$2:$G$164,3,0)</f>
        <v>4. Deficiente sistema de salud en el sector penitenciario y carcelario</v>
      </c>
      <c r="X15" t="str">
        <f>VLOOKUP(O15,ponderacion_problematica_orden!$B$2:$G$164,4,0)</f>
        <v>c.     La precariedad de los servicios de salud.</v>
      </c>
      <c r="Y15">
        <f>VLOOKUP(H15,ponderacion_acciones_orden!$A$2:$I$144,9,0)</f>
        <v>10</v>
      </c>
      <c r="Z15">
        <f>VLOOKUP(O15,ponderacion_problematica_orden!$B$2:$G$164,5,0)</f>
        <v>10</v>
      </c>
      <c r="AA15">
        <f>VLOOKUP(O15,ponderacion_problematica_orden!$B$2:$G$164,6,0)</f>
        <v>10</v>
      </c>
      <c r="AB15" t="str">
        <f>IF(Q15&lt;='fecha informe'!$A$2,"SI","NO")</f>
        <v>SI</v>
      </c>
      <c r="AC15">
        <f>IF(AB15="SI",IF(R15&lt;='fecha informe'!$A$2,IF(consolidado!B15&lt;1,0,1),1),1)</f>
        <v>1</v>
      </c>
      <c r="AD15">
        <f t="shared" si="0"/>
        <v>0</v>
      </c>
      <c r="AE15">
        <f>IF(U15&lt;&gt;"",IF(AB15="SI",IF(U15&lt;='fecha informe'!$A$2,IF(consolidado!B15&lt;1,0,1),1),1),1)</f>
        <v>1</v>
      </c>
      <c r="AG15" t="b">
        <f>IF(OR(consolidado!$I15="Ministerio de Salud",consolidado!$I15="DNP"),IF(B15&lt;&gt;[1]consolidado!B15,TRUE,FALSE),FALSE)</f>
        <v>0</v>
      </c>
      <c r="AH15" t="b">
        <f>IF(OR(consolidado!$I15="Ministerio de Salud",consolidado!$I15="DNP"),IF(D15&lt;&gt;[1]consolidado!D15,TRUE,FALSE),FALSE)</f>
        <v>0</v>
      </c>
      <c r="AI15" t="b">
        <f>IF(OR(consolidado!$I15="Ministerio de Salud",consolidado!$I15="DNP"),IF(E15&lt;&gt;[1]consolidado!E15,TRUE,FALSE),FALSE)</f>
        <v>0</v>
      </c>
      <c r="AJ15" t="b">
        <f>IF(OR(consolidado!$I15="Ministerio de Salud",consolidado!$I15="DNP"),IF(F15&lt;&gt;[1]consolidado!F15,TRUE,FALSE),FALSE)</f>
        <v>0</v>
      </c>
      <c r="AK15" t="b">
        <f>IF(OR(consolidado!$I15="Ministerio de Salud",consolidado!$I15="DNP"),IF(G15&lt;&gt;[1]consolidado!G15,TRUE,FALSE),FALSE)</f>
        <v>0</v>
      </c>
    </row>
    <row r="16" spans="1:37" hidden="1" x14ac:dyDescent="0.25">
      <c r="A16">
        <v>71</v>
      </c>
      <c r="B16" s="34">
        <v>0.50880000000000003</v>
      </c>
      <c r="C16" s="4">
        <v>42642</v>
      </c>
      <c r="D16" t="s">
        <v>491</v>
      </c>
      <c r="E16" t="s">
        <v>18</v>
      </c>
      <c r="F16" t="s">
        <v>18</v>
      </c>
      <c r="G16" t="s">
        <v>18</v>
      </c>
      <c r="H16">
        <v>71</v>
      </c>
      <c r="I16" t="s">
        <v>19</v>
      </c>
      <c r="J16" t="s">
        <v>13</v>
      </c>
      <c r="K16" t="s">
        <v>13</v>
      </c>
      <c r="L16" t="s">
        <v>14</v>
      </c>
      <c r="M16" t="s">
        <v>20</v>
      </c>
      <c r="N16" t="str">
        <f>VLOOKUP(H16,acciones!$A$2:$I$144,6)</f>
        <v>Ejecutar plan de Acción emergencia carcelaria</v>
      </c>
      <c r="O16" t="str">
        <f>VLOOKUP(H16,acciones!$A$2:$I$144,5)</f>
        <v>PR-OG-VIGÉSIMO SEGUNDO 26</v>
      </c>
      <c r="P16" t="str">
        <f>VLOOKUP(H16,acciones!$A$1:$J$144,8)</f>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
      <c r="Q16" s="4">
        <f>VLOOKUP(H16,acciones!$A$2:$P$144,11,0)</f>
        <v>42495</v>
      </c>
      <c r="R16" s="4">
        <f>VLOOKUP(H16,acciones!$A$2:$P$144,12,0)</f>
        <v>42735</v>
      </c>
      <c r="S16" t="str">
        <f>VLOOKUP(H16,acciones!$A$2:$P$144,13,0)</f>
        <v>Secretaría Jurídica y Dirección de Gestión General</v>
      </c>
      <c r="T16">
        <f>VLOOKUP(H16,acciones!$A$2:$P$144,14,0)</f>
        <v>365</v>
      </c>
      <c r="U16" s="4">
        <f>VLOOKUP(H16,acciones!$A$2:$P$144,15,0)</f>
        <v>42895</v>
      </c>
      <c r="V16">
        <f>VLOOKUP(H16,acciones!$A$2:$P$144,16,0)</f>
        <v>5</v>
      </c>
      <c r="W16" t="str">
        <f>VLOOKUP(O16,ponderacion_problematica_orden!$B$2:$G$164,3,0)</f>
        <v>4. Deficiente sistema de salud en el sector penitenciario y carcelario</v>
      </c>
      <c r="X16" t="str">
        <f>VLOOKUP(O16,ponderacion_problematica_orden!$B$2:$G$164,4,0)</f>
        <v>c.     La precariedad de los servicios de salud.</v>
      </c>
      <c r="Y16">
        <f>VLOOKUP(H16,ponderacion_acciones_orden!$A$2:$I$144,9,0)</f>
        <v>10</v>
      </c>
      <c r="Z16">
        <f>VLOOKUP(O16,ponderacion_problematica_orden!$B$2:$G$164,5,0)</f>
        <v>10</v>
      </c>
      <c r="AA16">
        <f>VLOOKUP(O16,ponderacion_problematica_orden!$B$2:$G$164,6,0)</f>
        <v>10</v>
      </c>
      <c r="AB16" t="str">
        <f>IF(Q16&lt;='fecha informe'!$A$2,"SI","NO")</f>
        <v>SI</v>
      </c>
      <c r="AC16">
        <f>IF(AB16="SI",IF(R16&lt;='fecha informe'!$A$2,IF(consolidado!B16&lt;1,0,1),1),1)</f>
        <v>1</v>
      </c>
      <c r="AD16">
        <f t="shared" si="0"/>
        <v>0</v>
      </c>
      <c r="AE16">
        <f>IF(U16&lt;&gt;"",IF(AB16="SI",IF(U16&lt;='fecha informe'!$A$2,IF(consolidado!B16&lt;1,0,1),1),1),1)</f>
        <v>1</v>
      </c>
      <c r="AG16" t="b">
        <f>IF(OR(consolidado!$I16="Ministerio de Salud",consolidado!$I16="DNP"),IF(B16&lt;&gt;[1]consolidado!B16,TRUE,FALSE),FALSE)</f>
        <v>0</v>
      </c>
      <c r="AH16" t="b">
        <f>IF(OR(consolidado!$I16="Ministerio de Salud",consolidado!$I16="DNP"),IF(D16&lt;&gt;[1]consolidado!D16,TRUE,FALSE),FALSE)</f>
        <v>0</v>
      </c>
      <c r="AI16" t="b">
        <f>IF(OR(consolidado!$I16="Ministerio de Salud",consolidado!$I16="DNP"),IF(E16&lt;&gt;[1]consolidado!E16,TRUE,FALSE),FALSE)</f>
        <v>0</v>
      </c>
      <c r="AJ16" t="b">
        <f>IF(OR(consolidado!$I16="Ministerio de Salud",consolidado!$I16="DNP"),IF(F16&lt;&gt;[1]consolidado!F16,TRUE,FALSE),FALSE)</f>
        <v>0</v>
      </c>
      <c r="AK16" t="b">
        <f>IF(OR(consolidado!$I16="Ministerio de Salud",consolidado!$I16="DNP"),IF(G16&lt;&gt;[1]consolidado!G16,TRUE,FALSE),FALSE)</f>
        <v>0</v>
      </c>
    </row>
    <row r="17" spans="1:37" hidden="1" x14ac:dyDescent="0.25">
      <c r="A17" s="6">
        <v>91</v>
      </c>
      <c r="B17" s="34">
        <v>1</v>
      </c>
      <c r="C17" s="7">
        <v>42642</v>
      </c>
      <c r="D17" s="6" t="s">
        <v>492</v>
      </c>
      <c r="E17" s="6" t="s">
        <v>18</v>
      </c>
      <c r="F17" s="6" t="s">
        <v>18</v>
      </c>
      <c r="G17" s="6" t="s">
        <v>18</v>
      </c>
      <c r="H17" s="6">
        <v>91</v>
      </c>
      <c r="I17" s="6" t="s">
        <v>19</v>
      </c>
      <c r="J17" s="6" t="s">
        <v>13</v>
      </c>
      <c r="K17" s="6" t="s">
        <v>13</v>
      </c>
      <c r="L17" s="6" t="s">
        <v>14</v>
      </c>
      <c r="M17" s="6" t="s">
        <v>493</v>
      </c>
      <c r="N17" t="str">
        <f>VLOOKUP(H17,acciones!$A$2:$I$144,6)</f>
        <v xml:space="preserve">Priorizar en el plan de necesidades las obras de infraestructura correspondientes a la sentencia relativas a las áreas de sanidad,  en  los 16 establecimientos de sentencia. </v>
      </c>
      <c r="O17" t="str">
        <f>VLOOKUP(H17,acciones!$A$2:$I$144,5)</f>
        <v xml:space="preserve">PR-OP-VIGÉSIMO QUINTO </v>
      </c>
      <c r="P17" t="str">
        <f>VLOOKUP(H17,acciones!$A$1:$J$144,8)</f>
        <v>Adecuar todas las áreas de sanidad de los 16 establecimientos de reclusión bajo estudio para que se cumplan con las condiciones mínimas de prestación del servicio de salud ( A cargo de INPEC, USPEC,  Ministerio de Justicia)</v>
      </c>
      <c r="Q17" s="4">
        <f>VLOOKUP(H17,acciones!$A$2:$P$144,11,0)</f>
        <v>42489</v>
      </c>
      <c r="R17" s="4">
        <f>VLOOKUP(H17,acciones!$A$2:$P$144,12,0)</f>
        <v>42524</v>
      </c>
      <c r="S17" t="str">
        <f>VLOOKUP(H17,acciones!$A$2:$P$144,13,0)</f>
        <v>José Nemesio Moreno Rodríguez
(Director de Gestion Corporativa)</v>
      </c>
      <c r="T17">
        <f>VLOOKUP(H17,acciones!$A$2:$P$144,14,0)</f>
        <v>365</v>
      </c>
      <c r="U17" s="4">
        <f>VLOOKUP(H17,acciones!$A$2:$P$144,15,0)</f>
        <v>42833</v>
      </c>
      <c r="V17">
        <f>VLOOKUP(H17,acciones!$A$2:$P$144,16,0)</f>
        <v>3</v>
      </c>
      <c r="W17" t="str">
        <f>VLOOKUP(O17,ponderacion_problematica_orden!$B$2:$G$164,3,0)</f>
        <v>4. Deficiente sistema de salud en el sector penitenciario y carcelario</v>
      </c>
      <c r="X17" t="str">
        <f>VLOOKUP(O17,ponderacion_problematica_orden!$B$2:$G$164,4,0)</f>
        <v>c.     La precariedad de los servicios de salud.</v>
      </c>
      <c r="Y17">
        <f>VLOOKUP(H17,ponderacion_acciones_orden!$A$2:$I$144,9,0)</f>
        <v>10</v>
      </c>
      <c r="Z17">
        <f>VLOOKUP(O17,ponderacion_problematica_orden!$B$2:$G$164,5,0)</f>
        <v>10</v>
      </c>
      <c r="AA17">
        <f>VLOOKUP(O17,ponderacion_problematica_orden!$B$2:$G$164,6,0)</f>
        <v>10</v>
      </c>
      <c r="AB17" t="str">
        <f>IF(Q17&lt;='fecha informe'!$A$2,"SI","NO")</f>
        <v>SI</v>
      </c>
      <c r="AC17">
        <f>IF(AB17="SI",IF(R17&lt;='fecha informe'!$A$2,IF(consolidado!B17&lt;1,0,1),1),1)</f>
        <v>1</v>
      </c>
      <c r="AD17">
        <f t="shared" si="0"/>
        <v>0</v>
      </c>
      <c r="AE17">
        <f>IF(U17&lt;&gt;"",IF(AB17="SI",IF(U17&lt;='fecha informe'!$A$2,IF(consolidado!B17&lt;1,0,1),1),1),1)</f>
        <v>1</v>
      </c>
      <c r="AG17" t="b">
        <f>IF(OR(consolidado!$I17="Ministerio de Salud",consolidado!$I17="DNP"),IF(B17&lt;&gt;[1]consolidado!B17,TRUE,FALSE),FALSE)</f>
        <v>0</v>
      </c>
      <c r="AH17" t="b">
        <f>IF(OR(consolidado!$I17="Ministerio de Salud",consolidado!$I17="DNP"),IF(D17&lt;&gt;[1]consolidado!D17,TRUE,FALSE),FALSE)</f>
        <v>0</v>
      </c>
      <c r="AI17" t="b">
        <f>IF(OR(consolidado!$I17="Ministerio de Salud",consolidado!$I17="DNP"),IF(E17&lt;&gt;[1]consolidado!E17,TRUE,FALSE),FALSE)</f>
        <v>0</v>
      </c>
      <c r="AJ17" t="b">
        <f>IF(OR(consolidado!$I17="Ministerio de Salud",consolidado!$I17="DNP"),IF(F17&lt;&gt;[1]consolidado!F17,TRUE,FALSE),FALSE)</f>
        <v>0</v>
      </c>
      <c r="AK17" t="b">
        <f>IF(OR(consolidado!$I17="Ministerio de Salud",consolidado!$I17="DNP"),IF(G17&lt;&gt;[1]consolidado!G17,TRUE,FALSE),FALSE)</f>
        <v>0</v>
      </c>
    </row>
    <row r="18" spans="1:37" hidden="1" x14ac:dyDescent="0.25">
      <c r="A18" s="6">
        <v>95</v>
      </c>
      <c r="B18" s="34">
        <v>1</v>
      </c>
      <c r="C18" s="7">
        <v>42642</v>
      </c>
      <c r="D18" s="6" t="s">
        <v>494</v>
      </c>
      <c r="E18" s="6" t="s">
        <v>18</v>
      </c>
      <c r="F18" s="6" t="s">
        <v>18</v>
      </c>
      <c r="G18" s="6" t="s">
        <v>18</v>
      </c>
      <c r="H18" s="6">
        <v>95</v>
      </c>
      <c r="I18" s="6" t="s">
        <v>19</v>
      </c>
      <c r="J18" s="6" t="s">
        <v>13</v>
      </c>
      <c r="K18" s="6" t="s">
        <v>13</v>
      </c>
      <c r="L18" s="6" t="s">
        <v>14</v>
      </c>
      <c r="M18" s="6" t="s">
        <v>495</v>
      </c>
      <c r="N18" t="str">
        <f>VLOOKUP(H18,acciones!$A$2:$I$144,6)</f>
        <v>Entregar los kits de aseo completos al 100% de la PPL de los 16 ERON objeto de la sentencia</v>
      </c>
      <c r="O18" t="str">
        <f>VLOOKUP(H18,acciones!$A$2:$I$144,5)</f>
        <v xml:space="preserve">PR-OP-VIGÉSIMO SEXTO </v>
      </c>
      <c r="P18" t="str">
        <f>VLOOKUP(H18,acciones!$A$1:$J$144,8)</f>
        <v>Poner a disposición de cada interno kit de aseo, colchoneta, almohada, sábanas y cobija(s) en caso de ser necesarias, para su descanso nocturno; cada persona que ingrese al penal debe contar con esta misma garantía (A cargo de INPEC, USPEC)</v>
      </c>
      <c r="Q18" s="4">
        <f>VLOOKUP(H18,acciones!$A$2:$P$144,11,0)</f>
        <v>42468</v>
      </c>
      <c r="R18" s="4">
        <f>VLOOKUP(H18,acciones!$A$2:$P$144,12,0)</f>
        <v>42558</v>
      </c>
      <c r="S18" t="str">
        <f>VLOOKUP(H18,acciones!$A$2:$P$144,13,0)</f>
        <v>Roselin Martínez Rosales
(Directora de Atención y Tratamiento)</v>
      </c>
      <c r="T18">
        <f>VLOOKUP(H18,acciones!$A$2:$P$144,14,0)</f>
        <v>91</v>
      </c>
      <c r="U18" s="4">
        <f>VLOOKUP(H18,acciones!$A$2:$P$144,15,0)</f>
        <v>42559</v>
      </c>
      <c r="V18">
        <f>VLOOKUP(H18,acciones!$A$2:$P$144,16,0)</f>
        <v>2</v>
      </c>
      <c r="W18" t="str">
        <f>VLOOKUP(O18,ponderacion_problematica_orden!$B$2:$G$164,3,0)</f>
        <v>5. Inadecuadas condiciones de salubridad e higiene en el establecimiento penitenciario y en el manejo de alimentos.</v>
      </c>
      <c r="X18" t="str">
        <f>VLOOKUP(O18,ponderacion_problematica_orden!$B$2:$G$164,4,0)</f>
        <v xml:space="preserve">h.  El tratamiento y suministro de alimentos en forma poco higiénica. La calidad de la alimentación.-
b.    Precarias condiciones sanitarias. 
</v>
      </c>
      <c r="Y18">
        <f>VLOOKUP(H18,ponderacion_acciones_orden!$A$2:$I$144,9,0)</f>
        <v>10</v>
      </c>
      <c r="Z18">
        <f>VLOOKUP(O18,ponderacion_problematica_orden!$B$2:$G$164,5,0)</f>
        <v>10</v>
      </c>
      <c r="AA18">
        <f>VLOOKUP(O18,ponderacion_problematica_orden!$B$2:$G$164,6,0)</f>
        <v>10</v>
      </c>
      <c r="AB18" t="str">
        <f>IF(Q18&lt;='fecha informe'!$A$2,"SI","NO")</f>
        <v>SI</v>
      </c>
      <c r="AC18">
        <f>IF(AB18="SI",IF(R18&lt;='fecha informe'!$A$2,IF(consolidado!B18&lt;1,0,1),1),1)</f>
        <v>1</v>
      </c>
      <c r="AD18">
        <f t="shared" si="0"/>
        <v>0</v>
      </c>
      <c r="AE18">
        <f>IF(U18&lt;&gt;"",IF(AB18="SI",IF(U18&lt;='fecha informe'!$A$2,IF(consolidado!B18&lt;1,0,1),1),1),1)</f>
        <v>1</v>
      </c>
      <c r="AG18" t="b">
        <f>IF(OR(consolidado!$I18="Ministerio de Salud",consolidado!$I18="DNP"),IF(B18&lt;&gt;[1]consolidado!B18,TRUE,FALSE),FALSE)</f>
        <v>0</v>
      </c>
      <c r="AH18" t="b">
        <f>IF(OR(consolidado!$I18="Ministerio de Salud",consolidado!$I18="DNP"),IF(D18&lt;&gt;[1]consolidado!D18,TRUE,FALSE),FALSE)</f>
        <v>0</v>
      </c>
      <c r="AI18" t="b">
        <f>IF(OR(consolidado!$I18="Ministerio de Salud",consolidado!$I18="DNP"),IF(E18&lt;&gt;[1]consolidado!E18,TRUE,FALSE),FALSE)</f>
        <v>0</v>
      </c>
      <c r="AJ18" t="b">
        <f>IF(OR(consolidado!$I18="Ministerio de Salud",consolidado!$I18="DNP"),IF(F18&lt;&gt;[1]consolidado!F18,TRUE,FALSE),FALSE)</f>
        <v>0</v>
      </c>
      <c r="AK18" t="b">
        <f>IF(OR(consolidado!$I18="Ministerio de Salud",consolidado!$I18="DNP"),IF(G18&lt;&gt;[1]consolidado!G18,TRUE,FALSE),FALSE)</f>
        <v>0</v>
      </c>
    </row>
    <row r="19" spans="1:37" hidden="1" x14ac:dyDescent="0.25">
      <c r="A19" s="6">
        <v>96</v>
      </c>
      <c r="B19" s="34">
        <v>1</v>
      </c>
      <c r="C19" s="7">
        <v>42642</v>
      </c>
      <c r="D19" s="6" t="s">
        <v>496</v>
      </c>
      <c r="E19" s="6" t="s">
        <v>18</v>
      </c>
      <c r="F19" s="6" t="s">
        <v>18</v>
      </c>
      <c r="G19" s="6" t="s">
        <v>497</v>
      </c>
      <c r="H19" s="6">
        <v>96</v>
      </c>
      <c r="I19" s="6" t="s">
        <v>19</v>
      </c>
      <c r="J19" s="6" t="s">
        <v>13</v>
      </c>
      <c r="K19" s="6" t="s">
        <v>13</v>
      </c>
      <c r="L19" s="6" t="s">
        <v>14</v>
      </c>
      <c r="M19" s="6" t="s">
        <v>498</v>
      </c>
      <c r="N19" t="str">
        <f>VLOOKUP(H19,acciones!$A$2:$I$144,6)</f>
        <v>Verificar cuántos internos en los 16 establecimientos no tienen colchoneta, almohada, sábanas y cobija(s)</v>
      </c>
      <c r="O19" t="str">
        <f>VLOOKUP(H19,acciones!$A$2:$I$144,5)</f>
        <v xml:space="preserve">PR-OP-VIGÉSIMO SEXTO </v>
      </c>
      <c r="P19" t="str">
        <f>VLOOKUP(H19,acciones!$A$1:$J$144,8)</f>
        <v>Poner a disposición de cada interno kit de aseo, colchoneta, almohada, sábanas y cobija(s) en caso de ser necesarias, para su descanso nocturno; cada persona que ingrese al penal debe contar con esta misma garantía (A cargo de INPEC, USPEC)</v>
      </c>
      <c r="Q19" s="4">
        <f>VLOOKUP(H19,acciones!$A$2:$P$144,11,0)</f>
        <v>42522</v>
      </c>
      <c r="R19" s="4">
        <f>VLOOKUP(H19,acciones!$A$2:$P$144,12,0)</f>
        <v>42536</v>
      </c>
      <c r="S19" t="str">
        <f>VLOOKUP(H19,acciones!$A$2:$P$144,13,0)</f>
        <v>Roselin Martínez Rosales
(Directora de Atención y Tratamiento)</v>
      </c>
      <c r="T19">
        <f>VLOOKUP(H19,acciones!$A$2:$P$144,14,0)</f>
        <v>91</v>
      </c>
      <c r="U19" s="4">
        <f>VLOOKUP(H19,acciones!$A$2:$P$144,15,0)</f>
        <v>42559</v>
      </c>
      <c r="V19">
        <f>VLOOKUP(H19,acciones!$A$2:$P$144,16,0)</f>
        <v>2</v>
      </c>
      <c r="W19" t="str">
        <f>VLOOKUP(O19,ponderacion_problematica_orden!$B$2:$G$164,3,0)</f>
        <v>5. Inadecuadas condiciones de salubridad e higiene en el establecimiento penitenciario y en el manejo de alimentos.</v>
      </c>
      <c r="X19" t="str">
        <f>VLOOKUP(O19,ponderacion_problematica_orden!$B$2:$G$164,4,0)</f>
        <v xml:space="preserve">h.  El tratamiento y suministro de alimentos en forma poco higiénica. La calidad de la alimentación.-
b.    Precarias condiciones sanitarias. 
</v>
      </c>
      <c r="Y19">
        <f>VLOOKUP(H19,ponderacion_acciones_orden!$A$2:$I$144,9,0)</f>
        <v>10</v>
      </c>
      <c r="Z19">
        <f>VLOOKUP(O19,ponderacion_problematica_orden!$B$2:$G$164,5,0)</f>
        <v>10</v>
      </c>
      <c r="AA19">
        <f>VLOOKUP(O19,ponderacion_problematica_orden!$B$2:$G$164,6,0)</f>
        <v>10</v>
      </c>
      <c r="AB19" t="str">
        <f>IF(Q19&lt;='fecha informe'!$A$2,"SI","NO")</f>
        <v>SI</v>
      </c>
      <c r="AC19">
        <f>IF(AB19="SI",IF(R19&lt;='fecha informe'!$A$2,IF(consolidado!B19&lt;1,0,1),1),1)</f>
        <v>1</v>
      </c>
      <c r="AD19">
        <f t="shared" si="0"/>
        <v>0</v>
      </c>
      <c r="AE19">
        <f>IF(U19&lt;&gt;"",IF(AB19="SI",IF(U19&lt;='fecha informe'!$A$2,IF(consolidado!B19&lt;1,0,1),1),1),1)</f>
        <v>1</v>
      </c>
      <c r="AG19" t="b">
        <f>IF(OR(consolidado!$I19="Ministerio de Salud",consolidado!$I19="DNP"),IF(B19&lt;&gt;[1]consolidado!B19,TRUE,FALSE),FALSE)</f>
        <v>0</v>
      </c>
      <c r="AH19" t="b">
        <f>IF(OR(consolidado!$I19="Ministerio de Salud",consolidado!$I19="DNP"),IF(D19&lt;&gt;[1]consolidado!D19,TRUE,FALSE),FALSE)</f>
        <v>0</v>
      </c>
      <c r="AI19" t="b">
        <f>IF(OR(consolidado!$I19="Ministerio de Salud",consolidado!$I19="DNP"),IF(E19&lt;&gt;[1]consolidado!E19,TRUE,FALSE),FALSE)</f>
        <v>0</v>
      </c>
      <c r="AJ19" t="b">
        <f>IF(OR(consolidado!$I19="Ministerio de Salud",consolidado!$I19="DNP"),IF(F19&lt;&gt;[1]consolidado!F19,TRUE,FALSE),FALSE)</f>
        <v>0</v>
      </c>
      <c r="AK19" t="b">
        <f>IF(OR(consolidado!$I19="Ministerio de Salud",consolidado!$I19="DNP"),IF(G19&lt;&gt;[1]consolidado!G19,TRUE,FALSE),FALSE)</f>
        <v>0</v>
      </c>
    </row>
    <row r="20" spans="1:37" hidden="1" x14ac:dyDescent="0.25">
      <c r="A20" s="6">
        <v>97</v>
      </c>
      <c r="B20" s="34">
        <v>0.86080000000000001</v>
      </c>
      <c r="C20" s="7">
        <v>42642</v>
      </c>
      <c r="D20" s="6" t="s">
        <v>499</v>
      </c>
      <c r="E20" s="6" t="s">
        <v>18</v>
      </c>
      <c r="F20" s="6" t="s">
        <v>500</v>
      </c>
      <c r="G20" s="6" t="s">
        <v>18</v>
      </c>
      <c r="H20" s="6">
        <v>97</v>
      </c>
      <c r="I20" s="6" t="s">
        <v>19</v>
      </c>
      <c r="J20" s="6" t="s">
        <v>13</v>
      </c>
      <c r="K20" s="6" t="s">
        <v>13</v>
      </c>
      <c r="L20" s="6" t="s">
        <v>14</v>
      </c>
      <c r="M20" s="6" t="s">
        <v>501</v>
      </c>
      <c r="N20" t="str">
        <f>VLOOKUP(H20,acciones!$A$2:$I$144,6)</f>
        <v xml:space="preserve">Suministrar en los 16 establecimientos colchoneta, almohada, sábanas y cobija(s) de acuerdo al informe de necesidades </v>
      </c>
      <c r="O20" t="str">
        <f>VLOOKUP(H20,acciones!$A$2:$I$144,5)</f>
        <v xml:space="preserve">PR-OP-VIGÉSIMO SEXTO </v>
      </c>
      <c r="P20" t="str">
        <f>VLOOKUP(H20,acciones!$A$1:$J$144,8)</f>
        <v>Poner a disposición de cada interno kit de aseo, colchoneta, almohada, sábanas y cobija(s) en caso de ser necesarias, para su descanso nocturno; cada persona que ingrese al penal debe contar con esta misma garantía (A cargo de INPEC, USPEC)</v>
      </c>
      <c r="Q20" s="4">
        <f>VLOOKUP(H20,acciones!$A$2:$P$144,11,0)</f>
        <v>42537</v>
      </c>
      <c r="R20" s="4">
        <f>VLOOKUP(H20,acciones!$A$2:$P$144,12,0)</f>
        <v>42558</v>
      </c>
      <c r="S20" t="str">
        <f>VLOOKUP(H20,acciones!$A$2:$P$144,13,0)</f>
        <v>N.A.</v>
      </c>
      <c r="T20">
        <f>VLOOKUP(H20,acciones!$A$2:$P$144,14,0)</f>
        <v>91</v>
      </c>
      <c r="U20" s="4">
        <f>VLOOKUP(H20,acciones!$A$2:$P$144,15,0)</f>
        <v>42559</v>
      </c>
      <c r="V20">
        <f>VLOOKUP(H20,acciones!$A$2:$P$144,16,0)</f>
        <v>2</v>
      </c>
      <c r="W20" t="str">
        <f>VLOOKUP(O20,ponderacion_problematica_orden!$B$2:$G$164,3,0)</f>
        <v>5. Inadecuadas condiciones de salubridad e higiene en el establecimiento penitenciario y en el manejo de alimentos.</v>
      </c>
      <c r="X20" t="str">
        <f>VLOOKUP(O20,ponderacion_problematica_orden!$B$2:$G$164,4,0)</f>
        <v xml:space="preserve">h.  El tratamiento y suministro de alimentos en forma poco higiénica. La calidad de la alimentación.-
b.    Precarias condiciones sanitarias. 
</v>
      </c>
      <c r="Y20">
        <f>VLOOKUP(H20,ponderacion_acciones_orden!$A$2:$I$144,9,0)</f>
        <v>10</v>
      </c>
      <c r="Z20">
        <f>VLOOKUP(O20,ponderacion_problematica_orden!$B$2:$G$164,5,0)</f>
        <v>10</v>
      </c>
      <c r="AA20">
        <f>VLOOKUP(O20,ponderacion_problematica_orden!$B$2:$G$164,6,0)</f>
        <v>10</v>
      </c>
      <c r="AB20" t="str">
        <f>IF(Q20&lt;='fecha informe'!$A$2,"SI","NO")</f>
        <v>SI</v>
      </c>
      <c r="AC20">
        <f>IF(AB20="SI",IF(R20&lt;='fecha informe'!$A$2,IF(consolidado!B20&lt;1,0,1),1),1)</f>
        <v>0</v>
      </c>
      <c r="AD20">
        <f t="shared" si="0"/>
        <v>0</v>
      </c>
      <c r="AE20">
        <f>IF(U20&lt;&gt;"",IF(AB20="SI",IF(U20&lt;='fecha informe'!$A$2,IF(consolidado!B20&lt;1,0,1),1),1),1)</f>
        <v>0</v>
      </c>
      <c r="AG20" t="b">
        <f>IF(OR(consolidado!$I20="Ministerio de Salud",consolidado!$I20="DNP"),IF(B20&lt;&gt;[1]consolidado!B20,TRUE,FALSE),FALSE)</f>
        <v>0</v>
      </c>
      <c r="AH20" t="b">
        <f>IF(OR(consolidado!$I20="Ministerio de Salud",consolidado!$I20="DNP"),IF(D20&lt;&gt;[1]consolidado!D20,TRUE,FALSE),FALSE)</f>
        <v>0</v>
      </c>
      <c r="AI20" t="b">
        <f>IF(OR(consolidado!$I20="Ministerio de Salud",consolidado!$I20="DNP"),IF(E20&lt;&gt;[1]consolidado!E20,TRUE,FALSE),FALSE)</f>
        <v>0</v>
      </c>
      <c r="AJ20" t="b">
        <f>IF(OR(consolidado!$I20="Ministerio de Salud",consolidado!$I20="DNP"),IF(F20&lt;&gt;[1]consolidado!F20,TRUE,FALSE),FALSE)</f>
        <v>0</v>
      </c>
      <c r="AK20" t="b">
        <f>IF(OR(consolidado!$I20="Ministerio de Salud",consolidado!$I20="DNP"),IF(G20&lt;&gt;[1]consolidado!G20,TRUE,FALSE),FALSE)</f>
        <v>0</v>
      </c>
    </row>
    <row r="21" spans="1:37" hidden="1" x14ac:dyDescent="0.25">
      <c r="A21" s="6">
        <v>98</v>
      </c>
      <c r="B21" s="34">
        <v>1</v>
      </c>
      <c r="C21" s="7">
        <v>42642</v>
      </c>
      <c r="D21" s="6" t="s">
        <v>502</v>
      </c>
      <c r="E21" s="6" t="s">
        <v>18</v>
      </c>
      <c r="F21" s="6" t="s">
        <v>503</v>
      </c>
      <c r="G21" s="6" t="s">
        <v>18</v>
      </c>
      <c r="H21" s="6">
        <v>98</v>
      </c>
      <c r="I21" s="6" t="s">
        <v>19</v>
      </c>
      <c r="J21" s="6" t="s">
        <v>13</v>
      </c>
      <c r="K21" s="6" t="s">
        <v>13</v>
      </c>
      <c r="L21" s="6" t="s">
        <v>14</v>
      </c>
      <c r="M21" s="6" t="s">
        <v>18</v>
      </c>
      <c r="N21" t="str">
        <f>VLOOKUP(H21,acciones!$A$2:$I$144,6)</f>
        <v>Solicitar a Defensoria del Pueblo que constate que el 100% de la PPL de los 16 establecimientos cuenta con colchoneta, almohada, sábanas y cobija(s)</v>
      </c>
      <c r="O21" t="str">
        <f>VLOOKUP(H21,acciones!$A$2:$I$144,5)</f>
        <v xml:space="preserve">PR-OP-VIGÉSIMO SEXTO </v>
      </c>
      <c r="P21" t="str">
        <f>VLOOKUP(H21,acciones!$A$1:$J$144,8)</f>
        <v>Poner a disposición de cada interno kit de aseo, colchoneta, almohada, sábanas y cobija(s) en caso de ser necesarias, para su descanso nocturno; cada persona que ingrese al penal debe contar con esta misma garantía (A cargo de INPEC, USPEC)</v>
      </c>
      <c r="Q21" s="4">
        <f>VLOOKUP(H21,acciones!$A$2:$P$144,11,0)</f>
        <v>42559</v>
      </c>
      <c r="R21" s="4">
        <f>VLOOKUP(H21,acciones!$A$2:$P$144,12,0)</f>
        <v>42559</v>
      </c>
      <c r="S21" t="str">
        <f>VLOOKUP(H21,acciones!$A$2:$P$144,13,0)</f>
        <v>Alejandro Trujillo - Asesor           Juliana Sotelo Lemus - Abogada Oficina Jurídica.                    Rene Garzón - Director de Infraestructura.                           Adriana Villanueva  (INPEC)</v>
      </c>
      <c r="T21">
        <f>VLOOKUP(H21,acciones!$A$2:$P$144,14,0)</f>
        <v>91</v>
      </c>
      <c r="U21" s="4">
        <f>VLOOKUP(H21,acciones!$A$2:$P$144,15,0)</f>
        <v>42559</v>
      </c>
      <c r="V21">
        <f>VLOOKUP(H21,acciones!$A$2:$P$144,16,0)</f>
        <v>2</v>
      </c>
      <c r="W21" t="str">
        <f>VLOOKUP(O21,ponderacion_problematica_orden!$B$2:$G$164,3,0)</f>
        <v>5. Inadecuadas condiciones de salubridad e higiene en el establecimiento penitenciario y en el manejo de alimentos.</v>
      </c>
      <c r="X21" t="str">
        <f>VLOOKUP(O21,ponderacion_problematica_orden!$B$2:$G$164,4,0)</f>
        <v xml:space="preserve">h.  El tratamiento y suministro de alimentos en forma poco higiénica. La calidad de la alimentación.-
b.    Precarias condiciones sanitarias. 
</v>
      </c>
      <c r="Y21">
        <f>VLOOKUP(H21,ponderacion_acciones_orden!$A$2:$I$144,9,0)</f>
        <v>10</v>
      </c>
      <c r="Z21">
        <f>VLOOKUP(O21,ponderacion_problematica_orden!$B$2:$G$164,5,0)</f>
        <v>10</v>
      </c>
      <c r="AA21">
        <f>VLOOKUP(O21,ponderacion_problematica_orden!$B$2:$G$164,6,0)</f>
        <v>10</v>
      </c>
      <c r="AB21" t="str">
        <f>IF(Q21&lt;='fecha informe'!$A$2,"SI","NO")</f>
        <v>SI</v>
      </c>
      <c r="AC21">
        <f>IF(AB21="SI",IF(R21&lt;='fecha informe'!$A$2,IF(consolidado!B21&lt;1,0,1),1),1)</f>
        <v>1</v>
      </c>
      <c r="AD21">
        <f t="shared" si="0"/>
        <v>0</v>
      </c>
      <c r="AE21">
        <f>IF(U21&lt;&gt;"",IF(AB21="SI",IF(U21&lt;='fecha informe'!$A$2,IF(consolidado!B21&lt;1,0,1),1),1),1)</f>
        <v>1</v>
      </c>
      <c r="AG21" t="b">
        <f>IF(OR(consolidado!$I21="Ministerio de Salud",consolidado!$I21="DNP"),IF(B21&lt;&gt;[1]consolidado!B21,TRUE,FALSE),FALSE)</f>
        <v>0</v>
      </c>
      <c r="AH21" t="b">
        <f>IF(OR(consolidado!$I21="Ministerio de Salud",consolidado!$I21="DNP"),IF(D21&lt;&gt;[1]consolidado!D21,TRUE,FALSE),FALSE)</f>
        <v>0</v>
      </c>
      <c r="AI21" t="b">
        <f>IF(OR(consolidado!$I21="Ministerio de Salud",consolidado!$I21="DNP"),IF(E21&lt;&gt;[1]consolidado!E21,TRUE,FALSE),FALSE)</f>
        <v>0</v>
      </c>
      <c r="AJ21" t="b">
        <f>IF(OR(consolidado!$I21="Ministerio de Salud",consolidado!$I21="DNP"),IF(F21&lt;&gt;[1]consolidado!F21,TRUE,FALSE),FALSE)</f>
        <v>0</v>
      </c>
      <c r="AK21" t="b">
        <f>IF(OR(consolidado!$I21="Ministerio de Salud",consolidado!$I21="DNP"),IF(G21&lt;&gt;[1]consolidado!G21,TRUE,FALSE),FALSE)</f>
        <v>0</v>
      </c>
    </row>
    <row r="22" spans="1:37" hidden="1" x14ac:dyDescent="0.25">
      <c r="A22" s="6">
        <v>99</v>
      </c>
      <c r="B22" s="34">
        <v>0.66666666666666663</v>
      </c>
      <c r="C22" s="7">
        <v>42642</v>
      </c>
      <c r="D22" s="6" t="s">
        <v>494</v>
      </c>
      <c r="E22" s="6" t="s">
        <v>18</v>
      </c>
      <c r="F22" s="6" t="s">
        <v>18</v>
      </c>
      <c r="G22" s="6" t="s">
        <v>18</v>
      </c>
      <c r="H22" s="6">
        <v>99</v>
      </c>
      <c r="I22" s="6" t="s">
        <v>19</v>
      </c>
      <c r="J22" s="6">
        <v>3</v>
      </c>
      <c r="K22" s="6">
        <v>2</v>
      </c>
      <c r="L22" s="6" t="s">
        <v>17</v>
      </c>
      <c r="M22" s="6" t="s">
        <v>495</v>
      </c>
      <c r="N22" t="str">
        <f>VLOOKUP(H22,acciones!$A$2:$I$144,6)</f>
        <v>Entregar  cada cuatro (4) meses los kits de aseo completos al 100% de la PPL de los 16 ERON objeto de la sentencia</v>
      </c>
      <c r="O22" t="str">
        <f>VLOOKUP(H22,acciones!$A$2:$I$144,5)</f>
        <v xml:space="preserve">PR-OP-VIGÉSIMO SEXTO </v>
      </c>
      <c r="P22" t="str">
        <f>VLOOKUP(H22,acciones!$A$1:$J$144,8)</f>
        <v>Poner a disposición de cada interno kit de aseo, colchoneta, almohada, sábanas y cobija(s) en caso de ser necesarias, para su descanso nocturno; cada persona que ingrese al penal debe contar con esta misma garantía (A cargo de INPEC, USPEC)</v>
      </c>
      <c r="Q22" s="4">
        <f>VLOOKUP(H22,acciones!$A$2:$P$144,11,0)</f>
        <v>42705</v>
      </c>
      <c r="R22" s="4" t="str">
        <f>VLOOKUP(H22,acciones!$A$2:$P$144,12,0)</f>
        <v>Permanente</v>
      </c>
      <c r="S22" t="str">
        <f>VLOOKUP(H22,acciones!$A$2:$P$144,13,0)</f>
        <v xml:space="preserve">Alejandro Trujillo - Asesor           Juliana Sotelo Lemus - Abogada Oficina Jurídica.                    Rene Garzón - Director de Infraestructura.                           </v>
      </c>
      <c r="T22">
        <f>VLOOKUP(H22,acciones!$A$2:$P$144,14,0)</f>
        <v>91</v>
      </c>
      <c r="U22" s="4">
        <f>VLOOKUP(H22,acciones!$A$2:$P$144,15,0)</f>
        <v>42559</v>
      </c>
      <c r="V22">
        <f>VLOOKUP(H22,acciones!$A$2:$P$144,16,0)</f>
        <v>2</v>
      </c>
      <c r="W22" t="str">
        <f>VLOOKUP(O22,ponderacion_problematica_orden!$B$2:$G$164,3,0)</f>
        <v>5. Inadecuadas condiciones de salubridad e higiene en el establecimiento penitenciario y en el manejo de alimentos.</v>
      </c>
      <c r="X22" t="str">
        <f>VLOOKUP(O22,ponderacion_problematica_orden!$B$2:$G$164,4,0)</f>
        <v xml:space="preserve">h.  El tratamiento y suministro de alimentos en forma poco higiénica. La calidad de la alimentación.-
b.    Precarias condiciones sanitarias. 
</v>
      </c>
      <c r="Y22">
        <f>VLOOKUP(H22,ponderacion_acciones_orden!$A$2:$I$144,9,0)</f>
        <v>10</v>
      </c>
      <c r="Z22">
        <f>VLOOKUP(O22,ponderacion_problematica_orden!$B$2:$G$164,5,0)</f>
        <v>10</v>
      </c>
      <c r="AA22">
        <f>VLOOKUP(O22,ponderacion_problematica_orden!$B$2:$G$164,6,0)</f>
        <v>10</v>
      </c>
      <c r="AB22" t="str">
        <f>IF(Q22&lt;='fecha informe'!$A$2,"SI","NO")</f>
        <v>NO</v>
      </c>
      <c r="AC22">
        <f>IF(AB22="SI",IF(R22&lt;='fecha informe'!$A$2,IF(consolidado!B22&lt;1,0,1),1),1)</f>
        <v>1</v>
      </c>
      <c r="AD22">
        <f t="shared" si="0"/>
        <v>0</v>
      </c>
      <c r="AE22">
        <f>IF(U22&lt;&gt;"",IF(AB22="SI",IF(U22&lt;='fecha informe'!$A$2,IF(consolidado!B22&lt;1,0,1),1),1),1)</f>
        <v>1</v>
      </c>
      <c r="AG22" t="b">
        <f>IF(OR(consolidado!$I22="Ministerio de Salud",consolidado!$I22="DNP"),IF(B22&lt;&gt;[1]consolidado!B22,TRUE,FALSE),FALSE)</f>
        <v>0</v>
      </c>
      <c r="AH22" t="b">
        <f>IF(OR(consolidado!$I22="Ministerio de Salud",consolidado!$I22="DNP"),IF(D22&lt;&gt;[1]consolidado!D22,TRUE,FALSE),FALSE)</f>
        <v>0</v>
      </c>
      <c r="AI22" t="b">
        <f>IF(OR(consolidado!$I22="Ministerio de Salud",consolidado!$I22="DNP"),IF(E22&lt;&gt;[1]consolidado!E22,TRUE,FALSE),FALSE)</f>
        <v>0</v>
      </c>
      <c r="AJ22" t="b">
        <f>IF(OR(consolidado!$I22="Ministerio de Salud",consolidado!$I22="DNP"),IF(F22&lt;&gt;[1]consolidado!F22,TRUE,FALSE),FALSE)</f>
        <v>0</v>
      </c>
      <c r="AK22" t="b">
        <f>IF(OR(consolidado!$I22="Ministerio de Salud",consolidado!$I22="DNP"),IF(G22&lt;&gt;[1]consolidado!G22,TRUE,FALSE),FALSE)</f>
        <v>0</v>
      </c>
    </row>
    <row r="23" spans="1:37" hidden="1" x14ac:dyDescent="0.25">
      <c r="A23" s="6">
        <v>104</v>
      </c>
      <c r="B23" s="34">
        <v>1</v>
      </c>
      <c r="C23" s="7">
        <v>42642</v>
      </c>
      <c r="D23" s="6" t="s">
        <v>504</v>
      </c>
      <c r="E23" s="6" t="s">
        <v>18</v>
      </c>
      <c r="F23" s="6" t="s">
        <v>18</v>
      </c>
      <c r="G23" s="6" t="s">
        <v>18</v>
      </c>
      <c r="H23" s="6">
        <v>104</v>
      </c>
      <c r="I23" s="6" t="s">
        <v>19</v>
      </c>
      <c r="J23" s="6" t="s">
        <v>13</v>
      </c>
      <c r="K23" s="6" t="s">
        <v>13</v>
      </c>
      <c r="L23" s="6" t="s">
        <v>14</v>
      </c>
      <c r="M23" s="6" t="s">
        <v>493</v>
      </c>
      <c r="N23" t="str">
        <f>VLOOKUP(H23,acciones!$A$2:$I$144,6)</f>
        <v xml:space="preserve">Priorizar en el plan de necesidades las obras de infraestructura correspondientes a la sentencia relativas a la cantidad de duchas y baterías sanitarias, además del estado en que se encuentran,  en  los 16 establecimientos de sentencia. </v>
      </c>
      <c r="O23" t="str">
        <f>VLOOKUP(H23,acciones!$A$2:$I$144,5)</f>
        <v xml:space="preserve">PR-OP-VIGÉSIMO SÉPTIMO </v>
      </c>
      <c r="P23" t="str">
        <f>VLOOKUP(H23,acciones!$A$1:$J$144,8)</f>
        <v>Poner a disposición de los internos una cantidad razonable de duchas y baterías sanitarias, en óptimos estado de funcionamiento (A cargo de INPEC, USPEC)</v>
      </c>
      <c r="Q23" s="4">
        <f>VLOOKUP(H23,acciones!$A$2:$P$144,11,0)</f>
        <v>42489</v>
      </c>
      <c r="R23" s="4">
        <f>VLOOKUP(H23,acciones!$A$2:$P$144,12,0)</f>
        <v>42524</v>
      </c>
      <c r="S23" t="str">
        <f>VLOOKUP(H23,acciones!$A$2:$P$144,13,0)</f>
        <v>Alejandro Trujillo - Asesor           Juliana Sotelo Lemus - Abogada Oficina Jurídica.                    Rene Garzón - Director de Infraestructura.                           Adriana Villanueva  (INPEC)</v>
      </c>
      <c r="T23">
        <f>VLOOKUP(H23,acciones!$A$2:$P$144,14,0)</f>
        <v>91</v>
      </c>
      <c r="U23" s="4">
        <f>VLOOKUP(H23,acciones!$A$2:$P$144,15,0)</f>
        <v>42559</v>
      </c>
      <c r="V23">
        <f>VLOOKUP(H23,acciones!$A$2:$P$144,16,0)</f>
        <v>2</v>
      </c>
      <c r="W23" t="str">
        <f>VLOOKUP(O23,ponderacion_problematica_orden!$B$2:$G$164,3,0)</f>
        <v>5. Inadecuadas condiciones de salubridad e higiene en el establecimiento penitenciario y en el manejo de alimentos.</v>
      </c>
      <c r="X23" t="str">
        <f>VLOOKUP(O23,ponderacion_problematica_orden!$B$2:$G$164,4,0)</f>
        <v xml:space="preserve">b.    Precarias condiciones sanitarias. </v>
      </c>
      <c r="Y23">
        <f>VLOOKUP(H23,ponderacion_acciones_orden!$A$2:$I$144,9,0)</f>
        <v>10</v>
      </c>
      <c r="Z23">
        <f>VLOOKUP(O23,ponderacion_problematica_orden!$B$2:$G$164,5,0)</f>
        <v>10</v>
      </c>
      <c r="AA23">
        <f>VLOOKUP(O23,ponderacion_problematica_orden!$B$2:$G$164,6,0)</f>
        <v>10</v>
      </c>
      <c r="AB23" t="str">
        <f>IF(Q23&lt;='fecha informe'!$A$2,"SI","NO")</f>
        <v>SI</v>
      </c>
      <c r="AC23">
        <f>IF(AB23="SI",IF(R23&lt;='fecha informe'!$A$2,IF(consolidado!B23&lt;1,0,1),1),1)</f>
        <v>1</v>
      </c>
      <c r="AD23">
        <f t="shared" si="0"/>
        <v>0</v>
      </c>
      <c r="AE23">
        <f>IF(U23&lt;&gt;"",IF(AB23="SI",IF(U23&lt;='fecha informe'!$A$2,IF(consolidado!B23&lt;1,0,1),1),1),1)</f>
        <v>1</v>
      </c>
      <c r="AG23" t="b">
        <f>IF(OR(consolidado!$I23="Ministerio de Salud",consolidado!$I23="DNP"),IF(B23&lt;&gt;[1]consolidado!B23,TRUE,FALSE),FALSE)</f>
        <v>0</v>
      </c>
      <c r="AH23" t="b">
        <f>IF(OR(consolidado!$I23="Ministerio de Salud",consolidado!$I23="DNP"),IF(D23&lt;&gt;[1]consolidado!D23,TRUE,FALSE),FALSE)</f>
        <v>0</v>
      </c>
      <c r="AI23" t="b">
        <f>IF(OR(consolidado!$I23="Ministerio de Salud",consolidado!$I23="DNP"),IF(E23&lt;&gt;[1]consolidado!E23,TRUE,FALSE),FALSE)</f>
        <v>0</v>
      </c>
      <c r="AJ23" t="b">
        <f>IF(OR(consolidado!$I23="Ministerio de Salud",consolidado!$I23="DNP"),IF(F23&lt;&gt;[1]consolidado!F23,TRUE,FALSE),FALSE)</f>
        <v>0</v>
      </c>
      <c r="AK23" t="b">
        <f>IF(OR(consolidado!$I23="Ministerio de Salud",consolidado!$I23="DNP"),IF(G23&lt;&gt;[1]consolidado!G23,TRUE,FALSE),FALSE)</f>
        <v>0</v>
      </c>
    </row>
    <row r="24" spans="1:37" hidden="1" x14ac:dyDescent="0.25">
      <c r="A24" s="6">
        <v>110</v>
      </c>
      <c r="B24" s="34">
        <v>0.4</v>
      </c>
      <c r="C24" s="7">
        <v>42642</v>
      </c>
      <c r="D24" s="6" t="s">
        <v>505</v>
      </c>
      <c r="E24" s="6" t="s">
        <v>18</v>
      </c>
      <c r="F24" s="6" t="s">
        <v>18</v>
      </c>
      <c r="G24" s="6" t="s">
        <v>18</v>
      </c>
      <c r="H24" s="6">
        <v>110</v>
      </c>
      <c r="I24" s="6" t="s">
        <v>19</v>
      </c>
      <c r="J24" s="6" t="s">
        <v>13</v>
      </c>
      <c r="K24" s="6" t="s">
        <v>13</v>
      </c>
      <c r="L24" s="6" t="s">
        <v>14</v>
      </c>
      <c r="M24" s="6" t="s">
        <v>506</v>
      </c>
      <c r="N24" t="str">
        <f>VLOOKUP(H24,acciones!$A$2:$I$144,6)</f>
        <v>Crear  el  protocolo de higiene e Intimidad de acuerdo a los estandares dados por la Corte Constitucional en esta materia</v>
      </c>
      <c r="O24" t="str">
        <f>VLOOKUP(H24,acciones!$A$2:$I$144,5)</f>
        <v xml:space="preserve">PR-OP-VIGÉSIMO OCTAVO </v>
      </c>
      <c r="P24" t="str">
        <f>VLOOKUP(H24,acciones!$A$1:$J$144,8)</f>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
      <c r="Q24" s="4">
        <f>VLOOKUP(H24,acciones!$A$2:$P$144,11,0)</f>
        <v>42530</v>
      </c>
      <c r="R24" s="4">
        <f>VLOOKUP(H24,acciones!$A$2:$P$144,12,0)</f>
        <v>42683</v>
      </c>
      <c r="S24" t="str">
        <f>VLOOKUP(H24,acciones!$A$2:$P$144,13,0)</f>
        <v xml:space="preserve">Directores Regionales 
Directores de Establecimientos, 
Roselin Martínez Rosales
(Directora de Atencion y Tratamiento) </v>
      </c>
      <c r="T24">
        <f>VLOOKUP(H24,acciones!$A$2:$P$144,14,0)</f>
        <v>365</v>
      </c>
      <c r="U24" s="4">
        <f>VLOOKUP(H24,acciones!$A$2:$P$144,15,0)</f>
        <v>42833</v>
      </c>
      <c r="V24">
        <f>VLOOKUP(H24,acciones!$A$2:$P$144,16,0)</f>
        <v>18</v>
      </c>
      <c r="W24" t="str">
        <f>VLOOKUP(O24,ponderacion_problematica_orden!$B$2:$G$164,3,0)</f>
        <v>2. Hacinamiento y otras causas de violación masiva de derechos</v>
      </c>
      <c r="X24" t="str">
        <f>VLOOKUP(O24,ponderacion_problematica_orden!$B$2:$G$164,4,0)</f>
        <v>i. Imposibilidad de visitas conyugales en condiciones de intimidad y dignidad.</v>
      </c>
      <c r="Y24">
        <f>VLOOKUP(H24,ponderacion_acciones_orden!$A$2:$I$144,9,0)</f>
        <v>10</v>
      </c>
      <c r="Z24">
        <f>VLOOKUP(O24,ponderacion_problematica_orden!$B$2:$G$164,5,0)</f>
        <v>10</v>
      </c>
      <c r="AA24">
        <f>VLOOKUP(O24,ponderacion_problematica_orden!$B$2:$G$164,6,0)</f>
        <v>10</v>
      </c>
      <c r="AB24" t="str">
        <f>IF(Q24&lt;='fecha informe'!$A$2,"SI","NO")</f>
        <v>SI</v>
      </c>
      <c r="AC24">
        <f>IF(AB24="SI",IF(R24&lt;='fecha informe'!$A$2,IF(consolidado!B24&lt;1,0,1),1),1)</f>
        <v>1</v>
      </c>
      <c r="AD24">
        <f t="shared" si="0"/>
        <v>0</v>
      </c>
      <c r="AE24">
        <f>IF(U24&lt;&gt;"",IF(AB24="SI",IF(U24&lt;='fecha informe'!$A$2,IF(consolidado!B24&lt;1,0,1),1),1),1)</f>
        <v>1</v>
      </c>
      <c r="AG24" t="b">
        <f>IF(OR(consolidado!$I24="Ministerio de Salud",consolidado!$I24="DNP"),IF(B24&lt;&gt;[1]consolidado!B24,TRUE,FALSE),FALSE)</f>
        <v>0</v>
      </c>
      <c r="AH24" t="b">
        <f>IF(OR(consolidado!$I24="Ministerio de Salud",consolidado!$I24="DNP"),IF(D24&lt;&gt;[1]consolidado!D24,TRUE,FALSE),FALSE)</f>
        <v>0</v>
      </c>
      <c r="AI24" t="b">
        <f>IF(OR(consolidado!$I24="Ministerio de Salud",consolidado!$I24="DNP"),IF(E24&lt;&gt;[1]consolidado!E24,TRUE,FALSE),FALSE)</f>
        <v>0</v>
      </c>
      <c r="AJ24" t="b">
        <f>IF(OR(consolidado!$I24="Ministerio de Salud",consolidado!$I24="DNP"),IF(F24&lt;&gt;[1]consolidado!F24,TRUE,FALSE),FALSE)</f>
        <v>0</v>
      </c>
      <c r="AK24" t="b">
        <f>IF(OR(consolidado!$I24="Ministerio de Salud",consolidado!$I24="DNP"),IF(G24&lt;&gt;[1]consolidado!G24,TRUE,FALSE),FALSE)</f>
        <v>0</v>
      </c>
    </row>
    <row r="25" spans="1:37" hidden="1" x14ac:dyDescent="0.25">
      <c r="A25" s="6">
        <v>112</v>
      </c>
      <c r="B25" s="34">
        <v>0.35</v>
      </c>
      <c r="C25" s="7">
        <v>42642</v>
      </c>
      <c r="D25" s="6" t="s">
        <v>507</v>
      </c>
      <c r="E25" s="6" t="s">
        <v>18</v>
      </c>
      <c r="F25" s="6" t="s">
        <v>18</v>
      </c>
      <c r="G25" s="6" t="s">
        <v>18</v>
      </c>
      <c r="H25" s="6">
        <v>112</v>
      </c>
      <c r="I25" s="6" t="s">
        <v>19</v>
      </c>
      <c r="J25" s="6" t="s">
        <v>13</v>
      </c>
      <c r="K25" s="6" t="s">
        <v>13</v>
      </c>
      <c r="L25" s="6" t="s">
        <v>14</v>
      </c>
      <c r="M25" s="6" t="s">
        <v>18</v>
      </c>
      <c r="N25" t="str">
        <f>VLOOKUP(H25,acciones!$A$2:$I$144,6)</f>
        <v>INPEC ajustará el Reglamento Interno de cada uno de los establecimientos para asegurar una óptima periodicidad de las visitas conyugales.</v>
      </c>
      <c r="O25" t="str">
        <f>VLOOKUP(H25,acciones!$A$2:$I$144,5)</f>
        <v xml:space="preserve">PR-OP-VIGÉSIMO OCTAVO </v>
      </c>
      <c r="P25" t="str">
        <f>VLOOKUP(H25,acciones!$A$1:$J$144,8)</f>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
      <c r="Q25" s="4">
        <f>VLOOKUP(H25,acciones!$A$2:$P$144,11,0)</f>
        <v>42612</v>
      </c>
      <c r="R25" s="4">
        <f>VLOOKUP(H25,acciones!$A$2:$P$144,12,0)</f>
        <v>42735</v>
      </c>
      <c r="S25" t="str">
        <f>VLOOKUP(H25,acciones!$A$2:$P$144,13,0)</f>
        <v xml:space="preserve">Directores de Establecimientos  </v>
      </c>
      <c r="T25">
        <f>VLOOKUP(H25,acciones!$A$2:$P$144,14,0)</f>
        <v>365</v>
      </c>
      <c r="U25" s="4">
        <f>VLOOKUP(H25,acciones!$A$2:$P$144,15,0)</f>
        <v>42833</v>
      </c>
      <c r="V25">
        <f>VLOOKUP(H25,acciones!$A$2:$P$144,16,0)</f>
        <v>18</v>
      </c>
      <c r="W25" t="str">
        <f>VLOOKUP(O25,ponderacion_problematica_orden!$B$2:$G$164,3,0)</f>
        <v>2. Hacinamiento y otras causas de violación masiva de derechos</v>
      </c>
      <c r="X25" t="str">
        <f>VLOOKUP(O25,ponderacion_problematica_orden!$B$2:$G$164,4,0)</f>
        <v>i. Imposibilidad de visitas conyugales en condiciones de intimidad y dignidad.</v>
      </c>
      <c r="Y25">
        <f>VLOOKUP(H25,ponderacion_acciones_orden!$A$2:$I$144,9,0)</f>
        <v>10</v>
      </c>
      <c r="Z25">
        <f>VLOOKUP(O25,ponderacion_problematica_orden!$B$2:$G$164,5,0)</f>
        <v>10</v>
      </c>
      <c r="AA25">
        <f>VLOOKUP(O25,ponderacion_problematica_orden!$B$2:$G$164,6,0)</f>
        <v>10</v>
      </c>
      <c r="AB25" t="str">
        <f>IF(Q25&lt;='fecha informe'!$A$2,"SI","NO")</f>
        <v>SI</v>
      </c>
      <c r="AC25">
        <f>IF(AB25="SI",IF(R25&lt;='fecha informe'!$A$2,IF(consolidado!B25&lt;1,0,1),1),1)</f>
        <v>1</v>
      </c>
      <c r="AD25">
        <f t="shared" si="0"/>
        <v>0</v>
      </c>
      <c r="AE25">
        <f>IF(U25&lt;&gt;"",IF(AB25="SI",IF(U25&lt;='fecha informe'!$A$2,IF(consolidado!B25&lt;1,0,1),1),1),1)</f>
        <v>1</v>
      </c>
      <c r="AG25" t="b">
        <f>IF(OR(consolidado!$I25="Ministerio de Salud",consolidado!$I25="DNP"),IF(B25&lt;&gt;[1]consolidado!B25,TRUE,FALSE),FALSE)</f>
        <v>0</v>
      </c>
      <c r="AH25" t="b">
        <f>IF(OR(consolidado!$I25="Ministerio de Salud",consolidado!$I25="DNP"),IF(D25&lt;&gt;[1]consolidado!D25,TRUE,FALSE),FALSE)</f>
        <v>0</v>
      </c>
      <c r="AI25" t="b">
        <f>IF(OR(consolidado!$I25="Ministerio de Salud",consolidado!$I25="DNP"),IF(E25&lt;&gt;[1]consolidado!E25,TRUE,FALSE),FALSE)</f>
        <v>0</v>
      </c>
      <c r="AJ25" t="b">
        <f>IF(OR(consolidado!$I25="Ministerio de Salud",consolidado!$I25="DNP"),IF(F25&lt;&gt;[1]consolidado!F25,TRUE,FALSE),FALSE)</f>
        <v>0</v>
      </c>
      <c r="AK25" t="b">
        <f>IF(OR(consolidado!$I25="Ministerio de Salud",consolidado!$I25="DNP"),IF(G25&lt;&gt;[1]consolidado!G25,TRUE,FALSE),FALSE)</f>
        <v>0</v>
      </c>
    </row>
    <row r="26" spans="1:37" hidden="1" x14ac:dyDescent="0.25">
      <c r="A26" s="6">
        <v>113</v>
      </c>
      <c r="B26" s="34" t="s">
        <v>13</v>
      </c>
      <c r="C26" s="7" t="s">
        <v>13</v>
      </c>
      <c r="D26" s="6" t="s">
        <v>508</v>
      </c>
      <c r="E26" s="6" t="s">
        <v>13</v>
      </c>
      <c r="F26" s="6" t="s">
        <v>13</v>
      </c>
      <c r="G26" s="6" t="s">
        <v>13</v>
      </c>
      <c r="H26" s="6">
        <v>113</v>
      </c>
      <c r="I26" s="6" t="s">
        <v>19</v>
      </c>
      <c r="J26" s="6" t="s">
        <v>13</v>
      </c>
      <c r="K26" s="6" t="s">
        <v>13</v>
      </c>
      <c r="L26" s="6" t="s">
        <v>14</v>
      </c>
      <c r="M26" s="6" t="s">
        <v>13</v>
      </c>
      <c r="N26" t="str">
        <f>VLOOKUP(H26,acciones!$A$2:$I$144,6)</f>
        <v>Los Directores de los 16 Establecimientos aplicaran el Protocolo de Higiene y Sanidad, mediante la ejecución de los rubros contemplados en la "Programación Presupuestal de Bienes y Servicios" de la vigencia fiscal correspondiente y el articulo 5 del Acuerdo 010 de 2004.</v>
      </c>
      <c r="O26" t="str">
        <f>VLOOKUP(H26,acciones!$A$2:$I$144,5)</f>
        <v xml:space="preserve">PR-OP-VIGÉSIMO OCTAVO </v>
      </c>
      <c r="P26" t="str">
        <f>VLOOKUP(H26,acciones!$A$1:$J$144,8)</f>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
      <c r="Q26" s="4">
        <f>VLOOKUP(H26,acciones!$A$2:$P$144,11,0)</f>
        <v>42648</v>
      </c>
      <c r="R26" s="4">
        <f>VLOOKUP(H26,acciones!$A$2:$P$144,12,0)</f>
        <v>42832</v>
      </c>
      <c r="S26" t="str">
        <f>VLOOKUP(H26,acciones!$A$2:$P$144,13,0)</f>
        <v>Alejandro Trujillo - Asesor           Juliana Sotelo Lemus - Abogada Oficina Jurídica.                            Luisa Ariza - Director de Logística(e).</v>
      </c>
      <c r="T26">
        <f>VLOOKUP(H26,acciones!$A$2:$P$144,14,0)</f>
        <v>365</v>
      </c>
      <c r="U26" s="4">
        <f>VLOOKUP(H26,acciones!$A$2:$P$144,15,0)</f>
        <v>42833</v>
      </c>
      <c r="V26">
        <f>VLOOKUP(H26,acciones!$A$2:$P$144,16,0)</f>
        <v>18</v>
      </c>
      <c r="W26" t="str">
        <f>VLOOKUP(O26,ponderacion_problematica_orden!$B$2:$G$164,3,0)</f>
        <v>2. Hacinamiento y otras causas de violación masiva de derechos</v>
      </c>
      <c r="X26" t="str">
        <f>VLOOKUP(O26,ponderacion_problematica_orden!$B$2:$G$164,4,0)</f>
        <v>i. Imposibilidad de visitas conyugales en condiciones de intimidad y dignidad.</v>
      </c>
      <c r="Y26">
        <f>VLOOKUP(H26,ponderacion_acciones_orden!$A$2:$I$144,9,0)</f>
        <v>10</v>
      </c>
      <c r="Z26">
        <f>VLOOKUP(O26,ponderacion_problematica_orden!$B$2:$G$164,5,0)</f>
        <v>10</v>
      </c>
      <c r="AA26">
        <f>VLOOKUP(O26,ponderacion_problematica_orden!$B$2:$G$164,6,0)</f>
        <v>10</v>
      </c>
      <c r="AB26" t="str">
        <f>IF(Q26&lt;='fecha informe'!$A$2,"SI","NO")</f>
        <v>NO</v>
      </c>
      <c r="AC26">
        <f>IF(AB26="SI",IF(R26&lt;='fecha informe'!$A$2,IF(consolidado!B26&lt;1,0,1),1),1)</f>
        <v>1</v>
      </c>
      <c r="AD26">
        <f t="shared" si="0"/>
        <v>0</v>
      </c>
      <c r="AE26">
        <f>IF(U26&lt;&gt;"",IF(AB26="SI",IF(U26&lt;='fecha informe'!$A$2,IF(consolidado!B26&lt;1,0,1),1),1),1)</f>
        <v>1</v>
      </c>
      <c r="AG26" t="b">
        <f>IF(OR(consolidado!$I26="Ministerio de Salud",consolidado!$I26="DNP"),IF(B26&lt;&gt;[1]consolidado!B26,TRUE,FALSE),FALSE)</f>
        <v>0</v>
      </c>
      <c r="AH26" t="b">
        <f>IF(OR(consolidado!$I26="Ministerio de Salud",consolidado!$I26="DNP"),IF(D26&lt;&gt;[1]consolidado!D26,TRUE,FALSE),FALSE)</f>
        <v>0</v>
      </c>
      <c r="AI26" t="b">
        <f>IF(OR(consolidado!$I26="Ministerio de Salud",consolidado!$I26="DNP"),IF(E26&lt;&gt;[1]consolidado!E26,TRUE,FALSE),FALSE)</f>
        <v>0</v>
      </c>
      <c r="AJ26" t="b">
        <f>IF(OR(consolidado!$I26="Ministerio de Salud",consolidado!$I26="DNP"),IF(F26&lt;&gt;[1]consolidado!F26,TRUE,FALSE),FALSE)</f>
        <v>0</v>
      </c>
      <c r="AK26" t="b">
        <f>IF(OR(consolidado!$I26="Ministerio de Salud",consolidado!$I26="DNP"),IF(G26&lt;&gt;[1]consolidado!G26,TRUE,FALSE),FALSE)</f>
        <v>0</v>
      </c>
    </row>
    <row r="27" spans="1:37" hidden="1" x14ac:dyDescent="0.25">
      <c r="A27" s="6">
        <v>117</v>
      </c>
      <c r="B27" s="34">
        <v>1</v>
      </c>
      <c r="C27" s="7">
        <v>42642</v>
      </c>
      <c r="D27" s="6" t="s">
        <v>509</v>
      </c>
      <c r="E27" s="6" t="s">
        <v>18</v>
      </c>
      <c r="F27" s="6" t="s">
        <v>18</v>
      </c>
      <c r="G27" s="6" t="s">
        <v>18</v>
      </c>
      <c r="H27" s="6">
        <v>117</v>
      </c>
      <c r="I27" s="6" t="s">
        <v>19</v>
      </c>
      <c r="J27" s="6">
        <v>6</v>
      </c>
      <c r="K27" s="6">
        <v>3</v>
      </c>
      <c r="L27" s="6" t="s">
        <v>17</v>
      </c>
      <c r="M27" s="6" t="s">
        <v>510</v>
      </c>
      <c r="N27" t="str">
        <f>VLOOKUP(H27,acciones!$A$2:$I$144,6)</f>
        <v>Continuar prestando el apoyo de seguimiento al suministro de alimentación a la USPEC mediante el COSAL (INPEC) en los etablecimientos donde se requiera-</v>
      </c>
      <c r="O27" t="str">
        <f>VLOOKUP(H27,acciones!$A$2:$I$144,5)</f>
        <v xml:space="preserve">PR-OP-VIGÉSIMO NOVENO </v>
      </c>
      <c r="P27" t="str">
        <f>VLOOKUP(H27,acciones!$A$1:$J$144,8)</f>
        <v>Estructurar un protocolo de tratamiento higiénico y óptimo de alimentos (A cargo de INPEC, USPEC, Directores de cada uno de los establecimientos penitenciarios accionados o vinculados en la sentencia)</v>
      </c>
      <c r="Q27" s="4">
        <f>VLOOKUP(H27,acciones!$A$2:$P$144,11,0)</f>
        <v>42468</v>
      </c>
      <c r="R27" s="4" t="str">
        <f>VLOOKUP(H27,acciones!$A$2:$P$144,12,0)</f>
        <v>Permanente</v>
      </c>
      <c r="S27" t="str">
        <f>VLOOKUP(H27,acciones!$A$2:$P$144,13,0)</f>
        <v>Alejandro Trujillo - Asesor           Juliana Sotelo Lemus - Abogada Oficina Jurídica.          Rene Garzón - Director de Infraestructura.</v>
      </c>
      <c r="T27">
        <f>VLOOKUP(H27,acciones!$A$2:$P$144,14,0)</f>
        <v>0</v>
      </c>
      <c r="U27" s="4" t="str">
        <f>VLOOKUP(H27,acciones!$A$2:$P$144,15,0)</f>
        <v/>
      </c>
      <c r="V27">
        <f>VLOOKUP(H27,acciones!$A$2:$P$144,16,0)</f>
        <v>18</v>
      </c>
      <c r="W27" t="str">
        <f>VLOOKUP(O27,ponderacion_problematica_orden!$B$2:$G$164,3,0)</f>
        <v>5. Inadecuadas condiciones de salubridad e higiene en el establecimiento penitenciario y en el manejo de alimentos.</v>
      </c>
      <c r="X27" t="str">
        <f>VLOOKUP(O27,ponderacion_problematica_orden!$B$2:$G$164,4,0)</f>
        <v>h.  El tratamiento y suministro de alimentos en forma poco higiénica. La calidad de la alimentación.</v>
      </c>
      <c r="Y27">
        <f>VLOOKUP(H27,ponderacion_acciones_orden!$A$2:$I$144,9,0)</f>
        <v>10</v>
      </c>
      <c r="Z27">
        <f>VLOOKUP(O27,ponderacion_problematica_orden!$B$2:$G$164,5,0)</f>
        <v>10</v>
      </c>
      <c r="AA27">
        <f>VLOOKUP(O27,ponderacion_problematica_orden!$B$2:$G$164,6,0)</f>
        <v>10</v>
      </c>
      <c r="AB27" t="str">
        <f>IF(Q27&lt;='fecha informe'!$A$2,"SI","NO")</f>
        <v>SI</v>
      </c>
      <c r="AC27">
        <f>IF(AB27="SI",IF(R27&lt;='fecha informe'!$A$2,IF(consolidado!B27&lt;1,0,1),1),1)</f>
        <v>1</v>
      </c>
      <c r="AD27">
        <f t="shared" si="0"/>
        <v>0</v>
      </c>
      <c r="AE27">
        <f>IF(U27&lt;&gt;"",IF(AB27="SI",IF(U27&lt;='fecha informe'!$A$2,IF(consolidado!B27&lt;1,0,1),1),1),1)</f>
        <v>1</v>
      </c>
      <c r="AG27" t="b">
        <f>IF(OR(consolidado!$I27="Ministerio de Salud",consolidado!$I27="DNP"),IF(B27&lt;&gt;[1]consolidado!B27,TRUE,FALSE),FALSE)</f>
        <v>0</v>
      </c>
      <c r="AH27" t="b">
        <f>IF(OR(consolidado!$I27="Ministerio de Salud",consolidado!$I27="DNP"),IF(D27&lt;&gt;[1]consolidado!D27,TRUE,FALSE),FALSE)</f>
        <v>0</v>
      </c>
      <c r="AI27" t="b">
        <f>IF(OR(consolidado!$I27="Ministerio de Salud",consolidado!$I27="DNP"),IF(E27&lt;&gt;[1]consolidado!E27,TRUE,FALSE),FALSE)</f>
        <v>0</v>
      </c>
      <c r="AJ27" t="b">
        <f>IF(OR(consolidado!$I27="Ministerio de Salud",consolidado!$I27="DNP"),IF(F27&lt;&gt;[1]consolidado!F27,TRUE,FALSE),FALSE)</f>
        <v>0</v>
      </c>
      <c r="AK27" t="b">
        <f>IF(OR(consolidado!$I27="Ministerio de Salud",consolidado!$I27="DNP"),IF(G27&lt;&gt;[1]consolidado!G27,TRUE,FALSE),FALSE)</f>
        <v>0</v>
      </c>
    </row>
    <row r="28" spans="1:37" hidden="1" x14ac:dyDescent="0.25">
      <c r="A28" s="6">
        <v>118</v>
      </c>
      <c r="B28" s="34">
        <v>1</v>
      </c>
      <c r="C28" s="7">
        <v>42642</v>
      </c>
      <c r="D28" s="6" t="s">
        <v>511</v>
      </c>
      <c r="E28" s="6" t="s">
        <v>18</v>
      </c>
      <c r="F28" s="6" t="s">
        <v>18</v>
      </c>
      <c r="G28" s="6" t="s">
        <v>18</v>
      </c>
      <c r="H28" s="6">
        <v>118</v>
      </c>
      <c r="I28" s="6" t="s">
        <v>19</v>
      </c>
      <c r="J28" s="6" t="s">
        <v>13</v>
      </c>
      <c r="K28" s="6" t="s">
        <v>13</v>
      </c>
      <c r="L28" s="6" t="s">
        <v>14</v>
      </c>
      <c r="M28" s="6" t="s">
        <v>512</v>
      </c>
      <c r="N28" t="str">
        <f>VLOOKUP(H28,acciones!$A$2:$I$144,6)</f>
        <v>Solicitar a los Establecimientos un informe sobre las necesidades de infraestructura en relacion con el manejo de aguas(suministro de agua potable y evacuacion adecuada de aguas negras).</v>
      </c>
      <c r="O28" t="str">
        <f>VLOOKUP(H28,acciones!$A$2:$I$144,5)</f>
        <v>PR-OP-TREINTAGÉSIMO</v>
      </c>
      <c r="P28" t="str">
        <f>VLOOKUP(H28,acciones!$A$1:$J$144,8)</f>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v>
      </c>
      <c r="Q28" s="4">
        <f>VLOOKUP(H28,acciones!$A$2:$P$144,11,0)</f>
        <v>42521</v>
      </c>
      <c r="R28" s="4">
        <f>VLOOKUP(H28,acciones!$A$2:$P$144,12,0)</f>
        <v>42551</v>
      </c>
      <c r="S28" t="str">
        <f>VLOOKUP(H28,acciones!$A$2:$P$144,13,0)</f>
        <v>Alejandro Trujillo - Asesor           Juliana Sotelo Lemus - Abogada Oficina Jurídica.          Rene Garzón - Director de Infraestructura.</v>
      </c>
      <c r="T28">
        <f>VLOOKUP(H28,acciones!$A$2:$P$144,14,0)</f>
        <v>90</v>
      </c>
      <c r="U28" s="4">
        <f>VLOOKUP(H28,acciones!$A$2:$P$144,15,0)</f>
        <v>42558</v>
      </c>
      <c r="V28">
        <f>VLOOKUP(H28,acciones!$A$2:$P$144,16,0)</f>
        <v>3</v>
      </c>
      <c r="W28" t="str">
        <f>VLOOKUP(O28,ponderacion_problematica_orden!$B$2:$G$164,3,0)</f>
        <v>5. Inadecuadas condiciones de salubridad e higiene en el establecimiento penitenciario y en el manejo de alimentos.</v>
      </c>
      <c r="X28" t="str">
        <f>VLOOKUP(O28,ponderacion_problematica_orden!$B$2:$G$164,4,0)</f>
        <v>g.    Falta de acceso al agua potable en forma continua de los internos al interior de los establecimientos carcelarios.</v>
      </c>
      <c r="Y28">
        <f>VLOOKUP(H28,ponderacion_acciones_orden!$A$2:$I$144,9,0)</f>
        <v>10</v>
      </c>
      <c r="Z28">
        <f>VLOOKUP(O28,ponderacion_problematica_orden!$B$2:$G$164,5,0)</f>
        <v>10</v>
      </c>
      <c r="AA28">
        <f>VLOOKUP(O28,ponderacion_problematica_orden!$B$2:$G$164,6,0)</f>
        <v>10</v>
      </c>
      <c r="AB28" t="str">
        <f>IF(Q28&lt;='fecha informe'!$A$2,"SI","NO")</f>
        <v>SI</v>
      </c>
      <c r="AC28">
        <f>IF(AB28="SI",IF(R28&lt;='fecha informe'!$A$2,IF(consolidado!B28&lt;1,0,1),1),1)</f>
        <v>1</v>
      </c>
      <c r="AD28">
        <f t="shared" si="0"/>
        <v>0</v>
      </c>
      <c r="AE28">
        <f>IF(U28&lt;&gt;"",IF(AB28="SI",IF(U28&lt;='fecha informe'!$A$2,IF(consolidado!B28&lt;1,0,1),1),1),1)</f>
        <v>1</v>
      </c>
      <c r="AG28" t="b">
        <f>IF(OR(consolidado!$I28="Ministerio de Salud",consolidado!$I28="DNP"),IF(B28&lt;&gt;[1]consolidado!B28,TRUE,FALSE),FALSE)</f>
        <v>0</v>
      </c>
      <c r="AH28" t="b">
        <f>IF(OR(consolidado!$I28="Ministerio de Salud",consolidado!$I28="DNP"),IF(D28&lt;&gt;[1]consolidado!D28,TRUE,FALSE),FALSE)</f>
        <v>0</v>
      </c>
      <c r="AI28" t="b">
        <f>IF(OR(consolidado!$I28="Ministerio de Salud",consolidado!$I28="DNP"),IF(E28&lt;&gt;[1]consolidado!E28,TRUE,FALSE),FALSE)</f>
        <v>0</v>
      </c>
      <c r="AJ28" t="b">
        <f>IF(OR(consolidado!$I28="Ministerio de Salud",consolidado!$I28="DNP"),IF(F28&lt;&gt;[1]consolidado!F28,TRUE,FALSE),FALSE)</f>
        <v>0</v>
      </c>
      <c r="AK28" t="b">
        <f>IF(OR(consolidado!$I28="Ministerio de Salud",consolidado!$I28="DNP"),IF(G28&lt;&gt;[1]consolidado!G28,TRUE,FALSE),FALSE)</f>
        <v>0</v>
      </c>
    </row>
    <row r="29" spans="1:37" hidden="1" x14ac:dyDescent="0.25">
      <c r="A29" s="6">
        <v>119</v>
      </c>
      <c r="B29" s="34">
        <v>1</v>
      </c>
      <c r="C29" s="7">
        <v>42642</v>
      </c>
      <c r="D29" s="6" t="s">
        <v>513</v>
      </c>
      <c r="E29" s="6" t="s">
        <v>18</v>
      </c>
      <c r="F29" s="6" t="s">
        <v>18</v>
      </c>
      <c r="G29" s="6" t="s">
        <v>18</v>
      </c>
      <c r="H29" s="6">
        <v>119</v>
      </c>
      <c r="I29" s="6" t="s">
        <v>19</v>
      </c>
      <c r="J29" s="6" t="s">
        <v>13</v>
      </c>
      <c r="K29" s="6" t="s">
        <v>13</v>
      </c>
      <c r="L29" s="6" t="s">
        <v>14</v>
      </c>
      <c r="M29" s="6" t="s">
        <v>514</v>
      </c>
      <c r="N29" t="str">
        <f>VLOOKUP(H29,acciones!$A$2:$I$144,6)</f>
        <v xml:space="preserve">Solicitar a la USPEC que  realice la verificación de las necesidades de infraestructura en relación con el manejo de aguas (suministro de agua potable y evacuación adecuada de aguas negras)   en  los 16 establecimientos de sentencia. Así mismo, se efectué las adecuaciones en atención a la orden de Tutela.  </v>
      </c>
      <c r="O29" t="str">
        <f>VLOOKUP(H29,acciones!$A$2:$I$144,5)</f>
        <v>PR-OP-TREINTAGÉSIMO</v>
      </c>
      <c r="P29" t="str">
        <f>VLOOKUP(H29,acciones!$A$1:$J$144,8)</f>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v>
      </c>
      <c r="Q29" s="4">
        <f>VLOOKUP(H29,acciones!$A$2:$P$144,11,0)</f>
        <v>42521</v>
      </c>
      <c r="R29" s="4">
        <f>VLOOKUP(H29,acciones!$A$2:$P$144,12,0)</f>
        <v>42558</v>
      </c>
      <c r="S29" t="str">
        <f>VLOOKUP(H29,acciones!$A$2:$P$144,13,0)</f>
        <v>José Nemesio Moreno Rodríguez
(Director de Gestion Corporativa)</v>
      </c>
      <c r="T29">
        <f>VLOOKUP(H29,acciones!$A$2:$P$144,14,0)</f>
        <v>90</v>
      </c>
      <c r="U29" s="4">
        <f>VLOOKUP(H29,acciones!$A$2:$P$144,15,0)</f>
        <v>42558</v>
      </c>
      <c r="V29">
        <f>VLOOKUP(H29,acciones!$A$2:$P$144,16,0)</f>
        <v>3</v>
      </c>
      <c r="W29" t="str">
        <f>VLOOKUP(O29,ponderacion_problematica_orden!$B$2:$G$164,3,0)</f>
        <v>5. Inadecuadas condiciones de salubridad e higiene en el establecimiento penitenciario y en el manejo de alimentos.</v>
      </c>
      <c r="X29" t="str">
        <f>VLOOKUP(O29,ponderacion_problematica_orden!$B$2:$G$164,4,0)</f>
        <v>g.    Falta de acceso al agua potable en forma continua de los internos al interior de los establecimientos carcelarios.</v>
      </c>
      <c r="Y29">
        <f>VLOOKUP(H29,ponderacion_acciones_orden!$A$2:$I$144,9,0)</f>
        <v>10</v>
      </c>
      <c r="Z29">
        <f>VLOOKUP(O29,ponderacion_problematica_orden!$B$2:$G$164,5,0)</f>
        <v>10</v>
      </c>
      <c r="AA29">
        <f>VLOOKUP(O29,ponderacion_problematica_orden!$B$2:$G$164,6,0)</f>
        <v>10</v>
      </c>
      <c r="AB29" t="str">
        <f>IF(Q29&lt;='fecha informe'!$A$2,"SI","NO")</f>
        <v>SI</v>
      </c>
      <c r="AC29">
        <f>IF(AB29="SI",IF(R29&lt;='fecha informe'!$A$2,IF(consolidado!B29&lt;1,0,1),1),1)</f>
        <v>1</v>
      </c>
      <c r="AD29">
        <f t="shared" si="0"/>
        <v>0</v>
      </c>
      <c r="AE29">
        <f>IF(U29&lt;&gt;"",IF(AB29="SI",IF(U29&lt;='fecha informe'!$A$2,IF(consolidado!B29&lt;1,0,1),1),1),1)</f>
        <v>1</v>
      </c>
      <c r="AG29" t="b">
        <f>IF(OR(consolidado!$I29="Ministerio de Salud",consolidado!$I29="DNP"),IF(B29&lt;&gt;[1]consolidado!B29,TRUE,FALSE),FALSE)</f>
        <v>0</v>
      </c>
      <c r="AH29" t="b">
        <f>IF(OR(consolidado!$I29="Ministerio de Salud",consolidado!$I29="DNP"),IF(D29&lt;&gt;[1]consolidado!D29,TRUE,FALSE),FALSE)</f>
        <v>0</v>
      </c>
      <c r="AI29" t="b">
        <f>IF(OR(consolidado!$I29="Ministerio de Salud",consolidado!$I29="DNP"),IF(E29&lt;&gt;[1]consolidado!E29,TRUE,FALSE),FALSE)</f>
        <v>0</v>
      </c>
      <c r="AJ29" t="b">
        <f>IF(OR(consolidado!$I29="Ministerio de Salud",consolidado!$I29="DNP"),IF(F29&lt;&gt;[1]consolidado!F29,TRUE,FALSE),FALSE)</f>
        <v>0</v>
      </c>
      <c r="AK29" t="b">
        <f>IF(OR(consolidado!$I29="Ministerio de Salud",consolidado!$I29="DNP"),IF(G29&lt;&gt;[1]consolidado!G29,TRUE,FALSE),FALSE)</f>
        <v>0</v>
      </c>
    </row>
    <row r="30" spans="1:37" x14ac:dyDescent="0.25">
      <c r="A30" s="6">
        <v>128</v>
      </c>
      <c r="B30" s="34">
        <v>0.25</v>
      </c>
      <c r="C30" s="7">
        <v>42642</v>
      </c>
      <c r="D30" s="6" t="s">
        <v>515</v>
      </c>
      <c r="E30" s="6" t="s">
        <v>18</v>
      </c>
      <c r="F30" s="6" t="s">
        <v>18</v>
      </c>
      <c r="G30" s="6" t="s">
        <v>18</v>
      </c>
      <c r="H30" s="6">
        <v>128</v>
      </c>
      <c r="I30" s="6" t="s">
        <v>19</v>
      </c>
      <c r="J30" s="6" t="s">
        <v>13</v>
      </c>
      <c r="K30" s="6" t="s">
        <v>13</v>
      </c>
      <c r="L30" s="6" t="s">
        <v>14</v>
      </c>
      <c r="M30" s="6" t="s">
        <v>516</v>
      </c>
      <c r="N30" t="str">
        <f>VLOOKUP(H30,acciones!$A$2:$I$144,6)</f>
        <v>Identificar las areas disponibles y adecuados para el desarrollo de programas de atención y tratamiento, educación y actividades productivas.</v>
      </c>
      <c r="O30" t="str">
        <f>VLOOKUP(H30,acciones!$A$2:$I$144,5)</f>
        <v>PC-132</v>
      </c>
      <c r="P30" t="str">
        <f>VLOOKUP(H30,acciones!$A$1:$J$144,8)</f>
        <v xml:space="preserve">Construir, en forma asistida por el INPEC, un plan de utilización de espacios y de manejo del tiempo en la vida carcelaria. Los planes deberán ser aprobados por el Ministerio de Justicia y del Derecho. </v>
      </c>
      <c r="Q30" s="4">
        <f>VLOOKUP(H30,acciones!$A$2:$P$144,11,0)</f>
        <v>42552</v>
      </c>
      <c r="R30" s="4">
        <f>VLOOKUP(H30,acciones!$A$2:$P$144,12,0)</f>
        <v>42735</v>
      </c>
      <c r="S30" t="str">
        <f>VLOOKUP(H30,acciones!$A$2:$P$144,13,0)</f>
        <v xml:space="preserve">Directores de Establecimientos  </v>
      </c>
      <c r="T30">
        <f>VLOOKUP(H30,acciones!$A$2:$P$144,14,0)</f>
        <v>0</v>
      </c>
      <c r="U30" s="4" t="str">
        <f>VLOOKUP(H30,acciones!$A$2:$P$144,15,0)</f>
        <v/>
      </c>
      <c r="V30">
        <f>VLOOKUP(H30,acciones!$A$2:$P$144,16,0)</f>
        <v>17</v>
      </c>
      <c r="W30" t="str">
        <f>VLOOKUP(O30,ponderacion_problematica_orden!$B$2:$G$164,3,0)</f>
        <v>2. Hacinamiento y otras causas de violación masiva de derechos</v>
      </c>
      <c r="X30" t="str">
        <f>VLOOKUP(O30,ponderacion_problematica_orden!$B$2:$G$164,4,0)</f>
        <v>a.    El hacinamiento y los efectos en cuanto a la reducción de espacios para el descanso nocturno.</v>
      </c>
      <c r="Y30">
        <f>VLOOKUP(H30,ponderacion_acciones_orden!$A$2:$I$144,9,0)</f>
        <v>10</v>
      </c>
      <c r="Z30">
        <f>VLOOKUP(O30,ponderacion_problematica_orden!$B$2:$G$164,5,0)</f>
        <v>10</v>
      </c>
      <c r="AA30">
        <f>VLOOKUP(O30,ponderacion_problematica_orden!$B$2:$G$164,6,0)</f>
        <v>10</v>
      </c>
      <c r="AB30" t="str">
        <f>IF(Q30&lt;='fecha informe'!$A$2,"SI","NO")</f>
        <v>SI</v>
      </c>
      <c r="AC30">
        <f>IF(AB30="SI",IF(R30&lt;='fecha informe'!$A$2,IF(consolidado!B30&lt;1,0,1),1),1)</f>
        <v>1</v>
      </c>
      <c r="AD30">
        <f t="shared" si="0"/>
        <v>0</v>
      </c>
      <c r="AE30">
        <f>IF(U30&lt;&gt;"",IF(AB30="SI",IF(U30&lt;='fecha informe'!$A$2,IF(consolidado!B30&lt;1,0,1),1),1),1)</f>
        <v>1</v>
      </c>
      <c r="AG30" t="b">
        <f>IF(OR(consolidado!$I30="Ministerio de Salud",consolidado!$I30="DNP"),IF(B30&lt;&gt;[1]consolidado!B30,TRUE,FALSE),FALSE)</f>
        <v>0</v>
      </c>
      <c r="AH30" t="b">
        <f>IF(OR(consolidado!$I30="Ministerio de Salud",consolidado!$I30="DNP"),IF(D30&lt;&gt;[1]consolidado!D30,TRUE,FALSE),FALSE)</f>
        <v>0</v>
      </c>
      <c r="AI30" t="b">
        <f>IF(OR(consolidado!$I30="Ministerio de Salud",consolidado!$I30="DNP"),IF(E30&lt;&gt;[1]consolidado!E30,TRUE,FALSE),FALSE)</f>
        <v>0</v>
      </c>
      <c r="AJ30" t="b">
        <f>IF(OR(consolidado!$I30="Ministerio de Salud",consolidado!$I30="DNP"),IF(F30&lt;&gt;[1]consolidado!F30,TRUE,FALSE),FALSE)</f>
        <v>0</v>
      </c>
      <c r="AK30" t="b">
        <f>IF(OR(consolidado!$I30="Ministerio de Salud",consolidado!$I30="DNP"),IF(G30&lt;&gt;[1]consolidado!G30,TRUE,FALSE),FALSE)</f>
        <v>0</v>
      </c>
    </row>
    <row r="31" spans="1:37" x14ac:dyDescent="0.25">
      <c r="A31" s="6">
        <v>129</v>
      </c>
      <c r="B31" s="34" t="s">
        <v>13</v>
      </c>
      <c r="C31" s="7" t="s">
        <v>13</v>
      </c>
      <c r="D31" s="6" t="s">
        <v>474</v>
      </c>
      <c r="E31" s="6" t="s">
        <v>13</v>
      </c>
      <c r="F31" s="6" t="s">
        <v>13</v>
      </c>
      <c r="G31" s="6" t="s">
        <v>13</v>
      </c>
      <c r="H31" s="6">
        <v>129</v>
      </c>
      <c r="I31" s="6" t="s">
        <v>19</v>
      </c>
      <c r="J31" s="6" t="s">
        <v>13</v>
      </c>
      <c r="K31" s="6" t="s">
        <v>13</v>
      </c>
      <c r="L31" s="6" t="s">
        <v>14</v>
      </c>
      <c r="M31" s="6" t="s">
        <v>13</v>
      </c>
      <c r="N31" t="str">
        <f>VLOOKUP(H31,acciones!$A$2:$I$144,6)</f>
        <v>Elaborar un plan de instrucciones , respecto a la utilización de las areas disponibles para el desarrollo de programas de atención y tratamiento, educación y actividades productivas.</v>
      </c>
      <c r="O31" t="str">
        <f>VLOOKUP(H31,acciones!$A$2:$I$144,5)</f>
        <v>PC-132</v>
      </c>
      <c r="P31" t="str">
        <f>VLOOKUP(H31,acciones!$A$1:$J$144,8)</f>
        <v xml:space="preserve">Construir, en forma asistida por el INPEC, un plan de utilización de espacios y de manejo del tiempo en la vida carcelaria. Los planes deberán ser aprobados por el Ministerio de Justicia y del Derecho. </v>
      </c>
      <c r="Q31" s="4">
        <f>VLOOKUP(H31,acciones!$A$2:$P$144,11,0)</f>
        <v>42736</v>
      </c>
      <c r="R31" s="4">
        <f>VLOOKUP(H31,acciones!$A$2:$P$144,12,0)</f>
        <v>42977</v>
      </c>
      <c r="S31" t="str">
        <f>VLOOKUP(H31,acciones!$A$2:$P$144,13,0)</f>
        <v>Coordinación Comisión Intersectorial para la Atención integral a la Primera Infancia (CIPI)</v>
      </c>
      <c r="T31">
        <f>VLOOKUP(H31,acciones!$A$2:$P$144,14,0)</f>
        <v>0</v>
      </c>
      <c r="U31" s="4" t="str">
        <f>VLOOKUP(H31,acciones!$A$2:$P$144,15,0)</f>
        <v/>
      </c>
      <c r="V31">
        <f>VLOOKUP(H31,acciones!$A$2:$P$144,16,0)</f>
        <v>17</v>
      </c>
      <c r="W31" t="str">
        <f>VLOOKUP(O31,ponderacion_problematica_orden!$B$2:$G$164,3,0)</f>
        <v>2. Hacinamiento y otras causas de violación masiva de derechos</v>
      </c>
      <c r="X31" t="str">
        <f>VLOOKUP(O31,ponderacion_problematica_orden!$B$2:$G$164,4,0)</f>
        <v>a.    El hacinamiento y los efectos en cuanto a la reducción de espacios para el descanso nocturno.</v>
      </c>
      <c r="Y31">
        <f>VLOOKUP(H31,ponderacion_acciones_orden!$A$2:$I$144,9,0)</f>
        <v>10</v>
      </c>
      <c r="Z31">
        <f>VLOOKUP(O31,ponderacion_problematica_orden!$B$2:$G$164,5,0)</f>
        <v>10</v>
      </c>
      <c r="AA31">
        <f>VLOOKUP(O31,ponderacion_problematica_orden!$B$2:$G$164,6,0)</f>
        <v>10</v>
      </c>
      <c r="AB31" t="str">
        <f>IF(Q31&lt;='fecha informe'!$A$2,"SI","NO")</f>
        <v>NO</v>
      </c>
      <c r="AC31">
        <f>IF(AB31="SI",IF(R31&lt;='fecha informe'!$A$2,IF(consolidado!B31&lt;1,0,1),1),1)</f>
        <v>1</v>
      </c>
      <c r="AD31">
        <f t="shared" si="0"/>
        <v>0</v>
      </c>
      <c r="AE31">
        <f>IF(U31&lt;&gt;"",IF(AB31="SI",IF(U31&lt;='fecha informe'!$A$2,IF(consolidado!B31&lt;1,0,1),1),1),1)</f>
        <v>1</v>
      </c>
      <c r="AG31" t="b">
        <f>IF(OR(consolidado!$I31="Ministerio de Salud",consolidado!$I31="DNP"),IF(B31&lt;&gt;[1]consolidado!B31,TRUE,FALSE),FALSE)</f>
        <v>0</v>
      </c>
      <c r="AH31" t="b">
        <f>IF(OR(consolidado!$I31="Ministerio de Salud",consolidado!$I31="DNP"),IF(D31&lt;&gt;[1]consolidado!D31,TRUE,FALSE),FALSE)</f>
        <v>0</v>
      </c>
      <c r="AI31" t="b">
        <f>IF(OR(consolidado!$I31="Ministerio de Salud",consolidado!$I31="DNP"),IF(E31&lt;&gt;[1]consolidado!E31,TRUE,FALSE),FALSE)</f>
        <v>0</v>
      </c>
      <c r="AJ31" t="b">
        <f>IF(OR(consolidado!$I31="Ministerio de Salud",consolidado!$I31="DNP"),IF(F31&lt;&gt;[1]consolidado!F31,TRUE,FALSE),FALSE)</f>
        <v>0</v>
      </c>
      <c r="AK31" t="b">
        <f>IF(OR(consolidado!$I31="Ministerio de Salud",consolidado!$I31="DNP"),IF(G31&lt;&gt;[1]consolidado!G31,TRUE,FALSE),FALSE)</f>
        <v>0</v>
      </c>
    </row>
    <row r="32" spans="1:37" x14ac:dyDescent="0.25">
      <c r="A32" s="6">
        <v>130</v>
      </c>
      <c r="B32" s="34" t="s">
        <v>13</v>
      </c>
      <c r="C32" s="7" t="s">
        <v>13</v>
      </c>
      <c r="D32" s="6" t="s">
        <v>517</v>
      </c>
      <c r="E32" s="6" t="s">
        <v>13</v>
      </c>
      <c r="F32" s="6" t="s">
        <v>13</v>
      </c>
      <c r="G32" s="6" t="s">
        <v>13</v>
      </c>
      <c r="H32" s="6">
        <v>130</v>
      </c>
      <c r="I32" s="6" t="s">
        <v>19</v>
      </c>
      <c r="J32" s="6" t="s">
        <v>13</v>
      </c>
      <c r="K32" s="6" t="s">
        <v>13</v>
      </c>
      <c r="L32" s="6" t="s">
        <v>14</v>
      </c>
      <c r="M32" s="6" t="s">
        <v>13</v>
      </c>
      <c r="N32" t="str">
        <f>VLOOKUP(H32,acciones!$A$2:$I$144,6)</f>
        <v>Enviar al Ministerio de Justicia el Plan de Intrucciones</v>
      </c>
      <c r="O32" t="str">
        <f>VLOOKUP(H32,acciones!$A$2:$I$144,5)</f>
        <v>PC-132</v>
      </c>
      <c r="P32" t="str">
        <f>VLOOKUP(H32,acciones!$A$1:$J$144,8)</f>
        <v xml:space="preserve">Construir, en forma asistida por el INPEC, un plan de utilización de espacios y de manejo del tiempo en la vida carcelaria. Los planes deberán ser aprobados por el Ministerio de Justicia y del Derecho. </v>
      </c>
      <c r="Q32" s="4">
        <f>VLOOKUP(H32,acciones!$A$2:$P$144,11,0)</f>
        <v>42979</v>
      </c>
      <c r="R32" s="4">
        <f>VLOOKUP(H32,acciones!$A$2:$P$144,12,0)</f>
        <v>42993</v>
      </c>
      <c r="S32" t="str">
        <f>VLOOKUP(H32,acciones!$A$2:$P$144,13,0)</f>
        <v>Instituto Colombiano de Bienestar Familiar</v>
      </c>
      <c r="T32">
        <f>VLOOKUP(H32,acciones!$A$2:$P$144,14,0)</f>
        <v>0</v>
      </c>
      <c r="U32" s="4" t="str">
        <f>VLOOKUP(H32,acciones!$A$2:$P$144,15,0)</f>
        <v/>
      </c>
      <c r="V32">
        <f>VLOOKUP(H32,acciones!$A$2:$P$144,16,0)</f>
        <v>17</v>
      </c>
      <c r="W32" t="str">
        <f>VLOOKUP(O32,ponderacion_problematica_orden!$B$2:$G$164,3,0)</f>
        <v>2. Hacinamiento y otras causas de violación masiva de derechos</v>
      </c>
      <c r="X32" t="str">
        <f>VLOOKUP(O32,ponderacion_problematica_orden!$B$2:$G$164,4,0)</f>
        <v>a.    El hacinamiento y los efectos en cuanto a la reducción de espacios para el descanso nocturno.</v>
      </c>
      <c r="Y32">
        <f>VLOOKUP(H32,ponderacion_acciones_orden!$A$2:$I$144,9,0)</f>
        <v>10</v>
      </c>
      <c r="Z32">
        <f>VLOOKUP(O32,ponderacion_problematica_orden!$B$2:$G$164,5,0)</f>
        <v>10</v>
      </c>
      <c r="AA32">
        <f>VLOOKUP(O32,ponderacion_problematica_orden!$B$2:$G$164,6,0)</f>
        <v>10</v>
      </c>
      <c r="AB32" t="str">
        <f>IF(Q32&lt;='fecha informe'!$A$2,"SI","NO")</f>
        <v>NO</v>
      </c>
      <c r="AC32">
        <f>IF(AB32="SI",IF(R32&lt;='fecha informe'!$A$2,IF(consolidado!B32&lt;1,0,1),1),1)</f>
        <v>1</v>
      </c>
      <c r="AD32">
        <f t="shared" si="0"/>
        <v>0</v>
      </c>
      <c r="AE32">
        <f>IF(U32&lt;&gt;"",IF(AB32="SI",IF(U32&lt;='fecha informe'!$A$2,IF(consolidado!B32&lt;1,0,1),1),1),1)</f>
        <v>1</v>
      </c>
      <c r="AG32" t="b">
        <f>IF(OR(consolidado!$I32="Ministerio de Salud",consolidado!$I32="DNP"),IF(B32&lt;&gt;[1]consolidado!B32,TRUE,FALSE),FALSE)</f>
        <v>0</v>
      </c>
      <c r="AH32" t="b">
        <f>IF(OR(consolidado!$I32="Ministerio de Salud",consolidado!$I32="DNP"),IF(D32&lt;&gt;[1]consolidado!D32,TRUE,FALSE),FALSE)</f>
        <v>0</v>
      </c>
      <c r="AI32" t="b">
        <f>IF(OR(consolidado!$I32="Ministerio de Salud",consolidado!$I32="DNP"),IF(E32&lt;&gt;[1]consolidado!E32,TRUE,FALSE),FALSE)</f>
        <v>0</v>
      </c>
      <c r="AJ32" t="b">
        <f>IF(OR(consolidado!$I32="Ministerio de Salud",consolidado!$I32="DNP"),IF(F32&lt;&gt;[1]consolidado!F32,TRUE,FALSE),FALSE)</f>
        <v>0</v>
      </c>
      <c r="AK32" t="b">
        <f>IF(OR(consolidado!$I32="Ministerio de Salud",consolidado!$I32="DNP"),IF(G32&lt;&gt;[1]consolidado!G32,TRUE,FALSE),FALSE)</f>
        <v>0</v>
      </c>
    </row>
    <row r="33" spans="1:37" x14ac:dyDescent="0.25">
      <c r="A33" s="6">
        <v>131</v>
      </c>
      <c r="B33" s="34" t="s">
        <v>13</v>
      </c>
      <c r="C33" s="7" t="s">
        <v>13</v>
      </c>
      <c r="D33" s="6" t="s">
        <v>518</v>
      </c>
      <c r="E33" s="6" t="s">
        <v>13</v>
      </c>
      <c r="F33" s="6" t="s">
        <v>13</v>
      </c>
      <c r="G33" s="6" t="s">
        <v>13</v>
      </c>
      <c r="H33" s="6">
        <v>131</v>
      </c>
      <c r="I33" s="6" t="s">
        <v>19</v>
      </c>
      <c r="J33" s="6" t="s">
        <v>13</v>
      </c>
      <c r="K33" s="6" t="s">
        <v>13</v>
      </c>
      <c r="L33" s="6" t="s">
        <v>14</v>
      </c>
      <c r="M33" s="6" t="s">
        <v>13</v>
      </c>
      <c r="N33" t="str">
        <f>VLOOKUP(H33,acciones!$A$2:$I$144,6)</f>
        <v xml:space="preserve">Realizar la ejecución de las instrucciones  proferidas por la Dirección de Atención y Tratamiento. </v>
      </c>
      <c r="O33" t="str">
        <f>VLOOKUP(H33,acciones!$A$2:$I$144,5)</f>
        <v>PC-132</v>
      </c>
      <c r="P33" t="str">
        <f>VLOOKUP(H33,acciones!$A$1:$J$144,8)</f>
        <v xml:space="preserve">Construir, en forma asistida por el INPEC, un plan de utilización de espacios y de manejo del tiempo en la vida carcelaria. Los planes deberán ser aprobados por el Ministerio de Justicia y del Derecho. </v>
      </c>
      <c r="Q33" s="4">
        <f>VLOOKUP(H33,acciones!$A$2:$P$144,11,0)</f>
        <v>43070</v>
      </c>
      <c r="R33" s="4">
        <f>VLOOKUP(H33,acciones!$A$2:$P$144,12,0)</f>
        <v>43281</v>
      </c>
      <c r="S33" t="str">
        <f>VLOOKUP(H33,acciones!$A$2:$P$144,13,0)</f>
        <v>Instituto Colombiano de Bienestar Familiar e Instituto Nacional Penitenciario y Carcelario</v>
      </c>
      <c r="T33">
        <f>VLOOKUP(H33,acciones!$A$2:$P$144,14,0)</f>
        <v>0</v>
      </c>
      <c r="U33" s="4" t="str">
        <f>VLOOKUP(H33,acciones!$A$2:$P$144,15,0)</f>
        <v/>
      </c>
      <c r="V33">
        <f>VLOOKUP(H33,acciones!$A$2:$P$144,16,0)</f>
        <v>17</v>
      </c>
      <c r="W33" t="str">
        <f>VLOOKUP(O33,ponderacion_problematica_orden!$B$2:$G$164,3,0)</f>
        <v>2. Hacinamiento y otras causas de violación masiva de derechos</v>
      </c>
      <c r="X33" t="str">
        <f>VLOOKUP(O33,ponderacion_problematica_orden!$B$2:$G$164,4,0)</f>
        <v>a.    El hacinamiento y los efectos en cuanto a la reducción de espacios para el descanso nocturno.</v>
      </c>
      <c r="Y33">
        <f>VLOOKUP(H33,ponderacion_acciones_orden!$A$2:$I$144,9,0)</f>
        <v>10</v>
      </c>
      <c r="Z33">
        <f>VLOOKUP(O33,ponderacion_problematica_orden!$B$2:$G$164,5,0)</f>
        <v>10</v>
      </c>
      <c r="AA33">
        <f>VLOOKUP(O33,ponderacion_problematica_orden!$B$2:$G$164,6,0)</f>
        <v>10</v>
      </c>
      <c r="AB33" t="str">
        <f>IF(Q33&lt;='fecha informe'!$A$2,"SI","NO")</f>
        <v>NO</v>
      </c>
      <c r="AC33">
        <f>IF(AB33="SI",IF(R33&lt;='fecha informe'!$A$2,IF(consolidado!B33&lt;1,0,1),1),1)</f>
        <v>1</v>
      </c>
      <c r="AD33">
        <f t="shared" si="0"/>
        <v>0</v>
      </c>
      <c r="AE33">
        <f>IF(U33&lt;&gt;"",IF(AB33="SI",IF(U33&lt;='fecha informe'!$A$2,IF(consolidado!B33&lt;1,0,1),1),1),1)</f>
        <v>1</v>
      </c>
      <c r="AG33" t="b">
        <f>IF(OR(consolidado!$I33="Ministerio de Salud",consolidado!$I33="DNP"),IF(B33&lt;&gt;[1]consolidado!B33,TRUE,FALSE),FALSE)</f>
        <v>0</v>
      </c>
      <c r="AH33" t="b">
        <f>IF(OR(consolidado!$I33="Ministerio de Salud",consolidado!$I33="DNP"),IF(D33&lt;&gt;[1]consolidado!D33,TRUE,FALSE),FALSE)</f>
        <v>0</v>
      </c>
      <c r="AI33" t="b">
        <f>IF(OR(consolidado!$I33="Ministerio de Salud",consolidado!$I33="DNP"),IF(E33&lt;&gt;[1]consolidado!E33,TRUE,FALSE),FALSE)</f>
        <v>0</v>
      </c>
      <c r="AJ33" t="b">
        <f>IF(OR(consolidado!$I33="Ministerio de Salud",consolidado!$I33="DNP"),IF(F33&lt;&gt;[1]consolidado!F33,TRUE,FALSE),FALSE)</f>
        <v>0</v>
      </c>
      <c r="AK33" t="b">
        <f>IF(OR(consolidado!$I33="Ministerio de Salud",consolidado!$I33="DNP"),IF(G33&lt;&gt;[1]consolidado!G33,TRUE,FALSE),FALSE)</f>
        <v>0</v>
      </c>
    </row>
    <row r="34" spans="1:37" x14ac:dyDescent="0.25">
      <c r="A34" s="6">
        <v>132</v>
      </c>
      <c r="B34" s="34" t="s">
        <v>13</v>
      </c>
      <c r="C34" s="7" t="s">
        <v>13</v>
      </c>
      <c r="D34" s="6" t="s">
        <v>519</v>
      </c>
      <c r="E34" s="6" t="s">
        <v>13</v>
      </c>
      <c r="F34" s="6" t="s">
        <v>13</v>
      </c>
      <c r="G34" s="6" t="s">
        <v>13</v>
      </c>
      <c r="H34" s="6">
        <v>132</v>
      </c>
      <c r="I34" s="6" t="s">
        <v>19</v>
      </c>
      <c r="J34" s="6" t="s">
        <v>13</v>
      </c>
      <c r="K34" s="6" t="s">
        <v>13</v>
      </c>
      <c r="L34" s="6" t="s">
        <v>14</v>
      </c>
      <c r="M34" s="6" t="s">
        <v>13</v>
      </c>
      <c r="N34" t="str">
        <f>VLOOKUP(H34,acciones!$A$2:$I$144,6)</f>
        <v>Realizar consolidacion de los informes ejecutivos presentados por los Establecimientos</v>
      </c>
      <c r="O34" t="str">
        <f>VLOOKUP(H34,acciones!$A$2:$I$144,5)</f>
        <v>PC-132</v>
      </c>
      <c r="P34" t="str">
        <f>VLOOKUP(H34,acciones!$A$1:$J$144,8)</f>
        <v xml:space="preserve">Construir, en forma asistida por el INPEC, un plan de utilización de espacios y de manejo del tiempo en la vida carcelaria. Los planes deberán ser aprobados por el Ministerio de Justicia y del Derecho. </v>
      </c>
      <c r="Q34" s="4">
        <f>VLOOKUP(H34,acciones!$A$2:$P$144,11,0)</f>
        <v>43282</v>
      </c>
      <c r="R34" s="4">
        <f>VLOOKUP(H34,acciones!$A$2:$P$144,12,0)</f>
        <v>43373</v>
      </c>
      <c r="S34" t="str">
        <f>VLOOKUP(H34,acciones!$A$2:$P$144,13,0)</f>
        <v>Comisión Intersectorial para la Atención Integral de la Primera Infancia</v>
      </c>
      <c r="T34">
        <f>VLOOKUP(H34,acciones!$A$2:$P$144,14,0)</f>
        <v>0</v>
      </c>
      <c r="U34" s="4" t="str">
        <f>VLOOKUP(H34,acciones!$A$2:$P$144,15,0)</f>
        <v/>
      </c>
      <c r="V34">
        <f>VLOOKUP(H34,acciones!$A$2:$P$144,16,0)</f>
        <v>17</v>
      </c>
      <c r="W34" t="str">
        <f>VLOOKUP(O34,ponderacion_problematica_orden!$B$2:$G$164,3,0)</f>
        <v>2. Hacinamiento y otras causas de violación masiva de derechos</v>
      </c>
      <c r="X34" t="str">
        <f>VLOOKUP(O34,ponderacion_problematica_orden!$B$2:$G$164,4,0)</f>
        <v>a.    El hacinamiento y los efectos en cuanto a la reducción de espacios para el descanso nocturno.</v>
      </c>
      <c r="Y34">
        <f>VLOOKUP(H34,ponderacion_acciones_orden!$A$2:$I$144,9,0)</f>
        <v>10</v>
      </c>
      <c r="Z34">
        <f>VLOOKUP(O34,ponderacion_problematica_orden!$B$2:$G$164,5,0)</f>
        <v>10</v>
      </c>
      <c r="AA34">
        <f>VLOOKUP(O34,ponderacion_problematica_orden!$B$2:$G$164,6,0)</f>
        <v>10</v>
      </c>
      <c r="AB34" t="str">
        <f>IF(Q34&lt;='fecha informe'!$A$2,"SI","NO")</f>
        <v>NO</v>
      </c>
      <c r="AC34">
        <f>IF(AB34="SI",IF(R34&lt;='fecha informe'!$A$2,IF(consolidado!B34&lt;1,0,1),1),1)</f>
        <v>1</v>
      </c>
      <c r="AD34">
        <f t="shared" ref="AD34:AD65" si="1">IF(AB34="SI",IF(C34="No aplica",1,0),0)</f>
        <v>0</v>
      </c>
      <c r="AE34">
        <f>IF(U34&lt;&gt;"",IF(AB34="SI",IF(U34&lt;='fecha informe'!$A$2,IF(consolidado!B34&lt;1,0,1),1),1),1)</f>
        <v>1</v>
      </c>
      <c r="AG34" t="b">
        <f>IF(OR(consolidado!$I34="Ministerio de Salud",consolidado!$I34="DNP"),IF(B34&lt;&gt;[1]consolidado!B34,TRUE,FALSE),FALSE)</f>
        <v>0</v>
      </c>
      <c r="AH34" t="b">
        <f>IF(OR(consolidado!$I34="Ministerio de Salud",consolidado!$I34="DNP"),IF(D34&lt;&gt;[1]consolidado!D34,TRUE,FALSE),FALSE)</f>
        <v>0</v>
      </c>
      <c r="AI34" t="b">
        <f>IF(OR(consolidado!$I34="Ministerio de Salud",consolidado!$I34="DNP"),IF(E34&lt;&gt;[1]consolidado!E34,TRUE,FALSE),FALSE)</f>
        <v>0</v>
      </c>
      <c r="AJ34" t="b">
        <f>IF(OR(consolidado!$I34="Ministerio de Salud",consolidado!$I34="DNP"),IF(F34&lt;&gt;[1]consolidado!F34,TRUE,FALSE),FALSE)</f>
        <v>0</v>
      </c>
      <c r="AK34" t="b">
        <f>IF(OR(consolidado!$I34="Ministerio de Salud",consolidado!$I34="DNP"),IF(G34&lt;&gt;[1]consolidado!G34,TRUE,FALSE),FALSE)</f>
        <v>0</v>
      </c>
    </row>
    <row r="35" spans="1:37" x14ac:dyDescent="0.25">
      <c r="A35" s="6">
        <v>28</v>
      </c>
      <c r="B35" s="34">
        <v>1</v>
      </c>
      <c r="C35" s="7">
        <v>42643</v>
      </c>
      <c r="D35" s="6" t="s">
        <v>520</v>
      </c>
      <c r="E35" s="6" t="s">
        <v>26</v>
      </c>
      <c r="F35" s="6" t="s">
        <v>13</v>
      </c>
      <c r="G35" s="6" t="s">
        <v>521</v>
      </c>
      <c r="H35" s="6">
        <v>28</v>
      </c>
      <c r="I35" s="6" t="s">
        <v>27</v>
      </c>
      <c r="J35" s="6">
        <v>1</v>
      </c>
      <c r="K35" s="6">
        <v>1</v>
      </c>
      <c r="L35" s="6" t="s">
        <v>17</v>
      </c>
      <c r="M35" s="6" t="s">
        <v>28</v>
      </c>
      <c r="N35" t="str">
        <f>VLOOKUP(H35,acciones!$A$2:$I$144,6)</f>
        <v>Realizar un informe de las actividades que realiza el SENA en los establecimientos de reclusión identificando población beneficiada, niveles de formación, edades, género, departamento, población interna orientada ocupacionalmente.</v>
      </c>
      <c r="O35" t="str">
        <f>VLOOKUP(H35,acciones!$A$2:$I$144,5)</f>
        <v>PR-OG-VIGÉSIMO SEGUNDO 13</v>
      </c>
      <c r="P35" t="str">
        <f>VLOOKUP(H35,acciones!$A$1:$J$144,8)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35" s="4">
        <f>VLOOKUP(H35,acciones!$A$2:$P$144,11,0)</f>
        <v>42552</v>
      </c>
      <c r="R35" s="4" t="str">
        <f>VLOOKUP(H35,acciones!$A$2:$P$144,12,0)</f>
        <v>Permanente</v>
      </c>
      <c r="S35" t="str">
        <f>VLOOKUP(H35,acciones!$A$2:$P$144,13,0)</f>
        <v>MinJusticia - Diego Olarte - Dirección de Política Criminal y Penitenciaria</v>
      </c>
      <c r="T35">
        <f>VLOOKUP(H35,acciones!$A$2:$P$144,14,0)</f>
        <v>730</v>
      </c>
      <c r="U35" s="4">
        <f>VLOOKUP(H35,acciones!$A$2:$P$144,15,0)</f>
        <v>43260</v>
      </c>
      <c r="V35">
        <f>VLOOKUP(H35,acciones!$A$2:$P$144,16,0)</f>
        <v>7</v>
      </c>
      <c r="W35" t="str">
        <f>VLOOKUP(O35,ponderacion_problematica_orden!$B$2:$G$164,3,0)</f>
        <v>1. La Desarticulación de la política criminal y el Estado de Cosas Inconstitucional</v>
      </c>
      <c r="X35" t="str">
        <f>VLOOKUP(O35,ponderacion_problematica_orden!$B$2:$G$164,4,0)</f>
        <v>d. La imposibilidad de realizar actividades tendientes a la resocialización o a la redención de la pena</v>
      </c>
      <c r="Y35">
        <f>VLOOKUP(H35,ponderacion_acciones_orden!$A$2:$I$144,9,0)</f>
        <v>10</v>
      </c>
      <c r="Z35">
        <f>VLOOKUP(O35,ponderacion_problematica_orden!$B$2:$G$164,5,0)</f>
        <v>10</v>
      </c>
      <c r="AA35">
        <f>VLOOKUP(O35,ponderacion_problematica_orden!$B$2:$G$164,6,0)</f>
        <v>10</v>
      </c>
      <c r="AB35" t="str">
        <f>IF(Q35&lt;='fecha informe'!$A$2,"SI","NO")</f>
        <v>SI</v>
      </c>
      <c r="AC35">
        <f>IF(AB35="SI",IF(R35&lt;='fecha informe'!$A$2,IF(consolidado!B35&lt;1,0,1),1),1)</f>
        <v>1</v>
      </c>
      <c r="AD35">
        <f t="shared" si="1"/>
        <v>0</v>
      </c>
      <c r="AE35">
        <f>IF(U35&lt;&gt;"",IF(AB35="SI",IF(U35&lt;='fecha informe'!$A$2,IF(consolidado!B35&lt;1,0,1),1),1),1)</f>
        <v>1</v>
      </c>
      <c r="AG35" t="b">
        <f>IF(OR(consolidado!$I35="Ministerio de Salud",consolidado!$I35="DNP"),IF(B35&lt;&gt;[1]consolidado!B35,TRUE,FALSE),FALSE)</f>
        <v>0</v>
      </c>
      <c r="AH35" t="b">
        <f>IF(OR(consolidado!$I35="Ministerio de Salud",consolidado!$I35="DNP"),IF(D35&lt;&gt;[1]consolidado!D35,TRUE,FALSE),FALSE)</f>
        <v>0</v>
      </c>
      <c r="AI35" t="b">
        <f>IF(OR(consolidado!$I35="Ministerio de Salud",consolidado!$I35="DNP"),IF(E35&lt;&gt;[1]consolidado!E35,TRUE,FALSE),FALSE)</f>
        <v>0</v>
      </c>
      <c r="AJ35" t="b">
        <f>IF(OR(consolidado!$I35="Ministerio de Salud",consolidado!$I35="DNP"),IF(F35&lt;&gt;[1]consolidado!F35,TRUE,FALSE),FALSE)</f>
        <v>0</v>
      </c>
      <c r="AK35" t="b">
        <f>IF(OR(consolidado!$I35="Ministerio de Salud",consolidado!$I35="DNP"),IF(G35&lt;&gt;[1]consolidado!G35,TRUE,FALSE),FALSE)</f>
        <v>0</v>
      </c>
    </row>
    <row r="36" spans="1:37" x14ac:dyDescent="0.25">
      <c r="A36" s="6">
        <v>29</v>
      </c>
      <c r="B36" s="34" t="s">
        <v>13</v>
      </c>
      <c r="C36" s="7" t="s">
        <v>13</v>
      </c>
      <c r="D36" s="6" t="s">
        <v>522</v>
      </c>
      <c r="E36" s="6" t="s">
        <v>13</v>
      </c>
      <c r="F36" s="6" t="s">
        <v>13</v>
      </c>
      <c r="G36" s="6" t="s">
        <v>13</v>
      </c>
      <c r="H36" s="6">
        <v>29</v>
      </c>
      <c r="I36" s="6" t="s">
        <v>21</v>
      </c>
      <c r="J36" s="6" t="s">
        <v>13</v>
      </c>
      <c r="K36" s="6" t="s">
        <v>13</v>
      </c>
      <c r="L36" s="6" t="s">
        <v>17</v>
      </c>
      <c r="M36" s="6" t="s">
        <v>13</v>
      </c>
      <c r="N36" t="str">
        <f>VLOOKUP(H36,acciones!$A$2:$I$144,6)</f>
        <v>Constituir y consolidar una mesa de trabajo al interior del MEN para identificar y desarrollar, de manera integral, las acciones, que desde educación, le aportan al proceso de resocialización en articulación  con el INPEC y el USPEC.</v>
      </c>
      <c r="O36" t="str">
        <f>VLOOKUP(H36,acciones!$A$2:$I$144,5)</f>
        <v>PR-OG-VIGÉSIMO SEGUNDO 13</v>
      </c>
      <c r="P36" t="str">
        <f>VLOOKUP(H36,acciones!$A$1:$J$144,8)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36" s="4">
        <f>VLOOKUP(H36,acciones!$A$2:$P$144,11,0)</f>
        <v>42552</v>
      </c>
      <c r="R36" s="4" t="str">
        <f>VLOOKUP(H36,acciones!$A$2:$P$144,12,0)</f>
        <v>Permanente</v>
      </c>
      <c r="S36" t="str">
        <f>VLOOKUP(H36,acciones!$A$2:$P$144,13,0)</f>
        <v>MinJusticia - Diego Olarte - Dirección de Política Criminal y Penitenciaria</v>
      </c>
      <c r="T36">
        <f>VLOOKUP(H36,acciones!$A$2:$P$144,14,0)</f>
        <v>730</v>
      </c>
      <c r="U36" s="4">
        <f>VLOOKUP(H36,acciones!$A$2:$P$144,15,0)</f>
        <v>43260</v>
      </c>
      <c r="V36">
        <f>VLOOKUP(H36,acciones!$A$2:$P$144,16,0)</f>
        <v>7</v>
      </c>
      <c r="W36" t="str">
        <f>VLOOKUP(O36,ponderacion_problematica_orden!$B$2:$G$164,3,0)</f>
        <v>1. La Desarticulación de la política criminal y el Estado de Cosas Inconstitucional</v>
      </c>
      <c r="X36" t="str">
        <f>VLOOKUP(O36,ponderacion_problematica_orden!$B$2:$G$164,4,0)</f>
        <v>d. La imposibilidad de realizar actividades tendientes a la resocialización o a la redención de la pena</v>
      </c>
      <c r="Y36">
        <f>VLOOKUP(H36,ponderacion_acciones_orden!$A$2:$I$144,9,0)</f>
        <v>10</v>
      </c>
      <c r="Z36">
        <f>VLOOKUP(O36,ponderacion_problematica_orden!$B$2:$G$164,5,0)</f>
        <v>10</v>
      </c>
      <c r="AA36">
        <f>VLOOKUP(O36,ponderacion_problematica_orden!$B$2:$G$164,6,0)</f>
        <v>10</v>
      </c>
      <c r="AB36" t="str">
        <f>IF(Q36&lt;='fecha informe'!$A$2,"SI","NO")</f>
        <v>SI</v>
      </c>
      <c r="AC36">
        <f>IF(AB36="SI",IF(R36&lt;='fecha informe'!$A$2,IF(consolidado!B36&lt;1,0,1),1),1)</f>
        <v>1</v>
      </c>
      <c r="AD36">
        <f t="shared" si="1"/>
        <v>1</v>
      </c>
      <c r="AE36">
        <f>IF(U36&lt;&gt;"",IF(AB36="SI",IF(U36&lt;='fecha informe'!$A$2,IF(consolidado!B36&lt;1,0,1),1),1),1)</f>
        <v>1</v>
      </c>
      <c r="AG36" t="b">
        <f>IF(OR(consolidado!$I36="Ministerio de Salud",consolidado!$I36="DNP"),IF(B36&lt;&gt;[1]consolidado!B36,TRUE,FALSE),FALSE)</f>
        <v>0</v>
      </c>
      <c r="AH36" t="b">
        <f>IF(OR(consolidado!$I36="Ministerio de Salud",consolidado!$I36="DNP"),IF(D36&lt;&gt;[1]consolidado!D36,TRUE,FALSE),FALSE)</f>
        <v>0</v>
      </c>
      <c r="AI36" t="b">
        <f>IF(OR(consolidado!$I36="Ministerio de Salud",consolidado!$I36="DNP"),IF(E36&lt;&gt;[1]consolidado!E36,TRUE,FALSE),FALSE)</f>
        <v>0</v>
      </c>
      <c r="AJ36" t="b">
        <f>IF(OR(consolidado!$I36="Ministerio de Salud",consolidado!$I36="DNP"),IF(F36&lt;&gt;[1]consolidado!F36,TRUE,FALSE),FALSE)</f>
        <v>0</v>
      </c>
      <c r="AK36" t="b">
        <f>IF(OR(consolidado!$I36="Ministerio de Salud",consolidado!$I36="DNP"),IF(G36&lt;&gt;[1]consolidado!G36,TRUE,FALSE),FALSE)</f>
        <v>0</v>
      </c>
    </row>
    <row r="37" spans="1:37" hidden="1" x14ac:dyDescent="0.25">
      <c r="A37" s="6">
        <v>2</v>
      </c>
      <c r="B37" s="34">
        <v>1</v>
      </c>
      <c r="C37" s="7">
        <v>42643</v>
      </c>
      <c r="D37" s="6" t="s">
        <v>523</v>
      </c>
      <c r="E37" s="6" t="s">
        <v>18</v>
      </c>
      <c r="F37" s="6" t="s">
        <v>18</v>
      </c>
      <c r="H37" s="6">
        <v>2</v>
      </c>
      <c r="I37" s="6" t="s">
        <v>47</v>
      </c>
      <c r="J37" s="6">
        <v>2</v>
      </c>
      <c r="K37" s="6">
        <v>2</v>
      </c>
      <c r="L37" s="6" t="s">
        <v>17</v>
      </c>
      <c r="M37" s="6" t="s">
        <v>524</v>
      </c>
      <c r="N37" t="str">
        <f>VLOOKUP(H37,acciones!$A$2:$I$144,6)</f>
        <v>La Secretaría Jurídica no sólo objetará los proyectos de ley o actos legislativos que no superen el  estándar constitucional que debe cumplir una política criminal respetuosa de los derechos humanos, sino  que además, advertirá dicha situación en el marco de  las responsabilidades atribuidas  por las Directivas Presidenciales 5 de 2010 y 26 de 2011</v>
      </c>
      <c r="O37" t="str">
        <f>VLOOKUP(H37,acciones!$A$2:$I$144,5)</f>
        <v>PR-OG-VIGÉSIMO SEGUNDO 4</v>
      </c>
      <c r="P37" t="str">
        <f>VLOOKUP(H37,acciones!$A$1:$J$144,8)</f>
        <v>Objetar los proyectos de ley o actos legislativos que no superen el referido estándar constitucional mínimo de una política criminal respetuosa de los derechos humanos.</v>
      </c>
      <c r="Q37" s="4">
        <f>VLOOKUP(H37,acciones!$A$2:$P$144,11,0)</f>
        <v>42468</v>
      </c>
      <c r="R37" s="4" t="str">
        <f>VLOOKUP(H37,acciones!$A$2:$P$144,12,0)</f>
        <v>Permanente</v>
      </c>
      <c r="S37" t="str">
        <f>VLOOKUP(H37,acciones!$A$2:$P$144,13,0)</f>
        <v>Secretaría Jurídica - Cristina Pardo S.</v>
      </c>
      <c r="T37">
        <f>VLOOKUP(H37,acciones!$A$2:$P$144,14,0)</f>
        <v>0</v>
      </c>
      <c r="U37" s="4" t="str">
        <f>VLOOKUP(H37,acciones!$A$2:$P$144,15,0)</f>
        <v/>
      </c>
      <c r="V37">
        <f>VLOOKUP(H37,acciones!$A$2:$P$144,16,0)</f>
        <v>1</v>
      </c>
      <c r="W37" t="str">
        <f>VLOOKUP(O37,ponderacion_problematica_orden!$B$2:$G$164,3,0)</f>
        <v>1. La Desarticulación de la política criminal y el Estado de Cosas Inconstitucional</v>
      </c>
      <c r="X37">
        <f>VLOOKUP(O37,ponderacion_problematica_orden!$B$2:$G$164,4,0)</f>
        <v>0</v>
      </c>
      <c r="Y37">
        <f>VLOOKUP(H37,ponderacion_acciones_orden!$A$2:$I$144,9,0)</f>
        <v>10</v>
      </c>
      <c r="Z37">
        <f>VLOOKUP(O37,ponderacion_problematica_orden!$B$2:$G$164,5,0)</f>
        <v>10</v>
      </c>
      <c r="AA37">
        <f>VLOOKUP(O37,ponderacion_problematica_orden!$B$2:$G$164,6,0)</f>
        <v>10</v>
      </c>
      <c r="AB37" t="str">
        <f>IF(Q37&lt;='fecha informe'!$A$2,"SI","NO")</f>
        <v>SI</v>
      </c>
      <c r="AC37">
        <f>IF(AB37="SI",IF(R37&lt;='fecha informe'!$A$2,IF(consolidado!B37&lt;1,0,1),1),1)</f>
        <v>1</v>
      </c>
      <c r="AD37">
        <f t="shared" si="1"/>
        <v>0</v>
      </c>
      <c r="AE37">
        <f>IF(U37&lt;&gt;"",IF(AB37="SI",IF(U37&lt;='fecha informe'!$A$2,IF(consolidado!B37&lt;1,0,1),1),1),1)</f>
        <v>1</v>
      </c>
      <c r="AG37" t="b">
        <f>IF(OR(consolidado!$I37="Ministerio de Salud",consolidado!$I37="DNP"),IF(B37&lt;&gt;[1]consolidado!B37,TRUE,FALSE),FALSE)</f>
        <v>0</v>
      </c>
      <c r="AH37" t="b">
        <f>IF(OR(consolidado!$I37="Ministerio de Salud",consolidado!$I37="DNP"),IF(D37&lt;&gt;[1]consolidado!D37,TRUE,FALSE),FALSE)</f>
        <v>0</v>
      </c>
      <c r="AI37" t="b">
        <f>IF(OR(consolidado!$I37="Ministerio de Salud",consolidado!$I37="DNP"),IF(E37&lt;&gt;[1]consolidado!E37,TRUE,FALSE),FALSE)</f>
        <v>0</v>
      </c>
      <c r="AJ37" t="b">
        <f>IF(OR(consolidado!$I37="Ministerio de Salud",consolidado!$I37="DNP"),IF(F37&lt;&gt;[1]consolidado!F37,TRUE,FALSE),FALSE)</f>
        <v>0</v>
      </c>
      <c r="AK37" t="b">
        <f>IF(OR(consolidado!$I37="Ministerio de Salud",consolidado!$I37="DNP"),IF(G37&lt;&gt;[1]consolidado!G37,TRUE,FALSE),FALSE)</f>
        <v>0</v>
      </c>
    </row>
    <row r="38" spans="1:37" hidden="1" x14ac:dyDescent="0.25">
      <c r="A38" s="6">
        <v>3</v>
      </c>
      <c r="B38" s="34">
        <v>1</v>
      </c>
      <c r="C38" s="7">
        <v>42643</v>
      </c>
      <c r="D38" s="6" t="s">
        <v>525</v>
      </c>
      <c r="E38" s="6" t="s">
        <v>526</v>
      </c>
      <c r="F38" s="6" t="s">
        <v>527</v>
      </c>
      <c r="H38" s="6">
        <v>3</v>
      </c>
      <c r="I38" s="6" t="s">
        <v>47</v>
      </c>
      <c r="J38" s="6" t="s">
        <v>13</v>
      </c>
      <c r="K38" s="6" t="s">
        <v>13</v>
      </c>
      <c r="L38" s="6" t="s">
        <v>14</v>
      </c>
      <c r="M38" s="6" t="s">
        <v>528</v>
      </c>
      <c r="N38" t="str">
        <f>VLOOKUP(H38,acciones!$A$2:$I$144,6)</f>
        <v>Preparar una cartilla de la política criminal que contenga el estándar constitucional mínimo que debe cumplir una política criminal con enfoque en DDHH.</v>
      </c>
      <c r="O38" t="str">
        <f>VLOOKUP(H38,acciones!$A$2:$I$144,5)</f>
        <v>PR-OG-VIGÉSIMO SEGUNDO 6</v>
      </c>
      <c r="P38" t="str">
        <f>VLOOKUP(H38,acciones!$A$1:$J$144,8)</f>
        <v>Difundir entre las autoridades concernidas en todas las fases de la política criminal el estándar constitucional mínimo que debe cumplir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v>
      </c>
      <c r="Q38" s="4">
        <f>VLOOKUP(H38,acciones!$A$2:$P$144,11,0)</f>
        <v>42468</v>
      </c>
      <c r="R38" s="4">
        <f>VLOOKUP(H38,acciones!$A$2:$P$144,12,0)</f>
        <v>42573</v>
      </c>
      <c r="S38" t="str">
        <f>VLOOKUP(H38,acciones!$A$2:$P$144,13,0)</f>
        <v>Consejería Presidencial para los Derechos Humanos - Marcela Vega</v>
      </c>
      <c r="T38">
        <f>VLOOKUP(H38,acciones!$A$2:$P$144,14,0)</f>
        <v>0</v>
      </c>
      <c r="U38" s="4" t="str">
        <f>VLOOKUP(H38,acciones!$A$2:$P$144,15,0)</f>
        <v/>
      </c>
      <c r="V38">
        <f>VLOOKUP(H38,acciones!$A$2:$P$144,16,0)</f>
        <v>1</v>
      </c>
      <c r="W38" t="str">
        <f>VLOOKUP(O38,ponderacion_problematica_orden!$B$2:$G$164,3,0)</f>
        <v>1. La Desarticulación de la política criminal y el Estado de Cosas Inconstitucional</v>
      </c>
      <c r="X38">
        <f>VLOOKUP(O38,ponderacion_problematica_orden!$B$2:$G$164,4,0)</f>
        <v>0</v>
      </c>
      <c r="Y38">
        <f>VLOOKUP(H38,ponderacion_acciones_orden!$A$2:$I$144,9,0)</f>
        <v>10</v>
      </c>
      <c r="Z38">
        <f>VLOOKUP(O38,ponderacion_problematica_orden!$B$2:$G$164,5,0)</f>
        <v>10</v>
      </c>
      <c r="AA38">
        <f>VLOOKUP(O38,ponderacion_problematica_orden!$B$2:$G$164,6,0)</f>
        <v>10</v>
      </c>
      <c r="AB38" t="str">
        <f>IF(Q38&lt;='fecha informe'!$A$2,"SI","NO")</f>
        <v>SI</v>
      </c>
      <c r="AC38">
        <f>IF(AB38="SI",IF(R38&lt;='fecha informe'!$A$2,IF(consolidado!B38&lt;1,0,1),1),1)</f>
        <v>1</v>
      </c>
      <c r="AD38">
        <f t="shared" si="1"/>
        <v>0</v>
      </c>
      <c r="AE38">
        <f>IF(U38&lt;&gt;"",IF(AB38="SI",IF(U38&lt;='fecha informe'!$A$2,IF(consolidado!B38&lt;1,0,1),1),1),1)</f>
        <v>1</v>
      </c>
      <c r="AG38" t="b">
        <f>IF(OR(consolidado!$I38="Ministerio de Salud",consolidado!$I38="DNP"),IF(B38&lt;&gt;[1]consolidado!B38,TRUE,FALSE),FALSE)</f>
        <v>0</v>
      </c>
      <c r="AH38" t="b">
        <f>IF(OR(consolidado!$I38="Ministerio de Salud",consolidado!$I38="DNP"),IF(D38&lt;&gt;[1]consolidado!D38,TRUE,FALSE),FALSE)</f>
        <v>0</v>
      </c>
      <c r="AI38" t="b">
        <f>IF(OR(consolidado!$I38="Ministerio de Salud",consolidado!$I38="DNP"),IF(E38&lt;&gt;[1]consolidado!E38,TRUE,FALSE),FALSE)</f>
        <v>0</v>
      </c>
      <c r="AJ38" t="b">
        <f>IF(OR(consolidado!$I38="Ministerio de Salud",consolidado!$I38="DNP"),IF(F38&lt;&gt;[1]consolidado!F38,TRUE,FALSE),FALSE)</f>
        <v>0</v>
      </c>
      <c r="AK38" t="b">
        <f>IF(OR(consolidado!$I38="Ministerio de Salud",consolidado!$I38="DNP"),IF(G38&lt;&gt;[1]consolidado!G38,TRUE,FALSE),FALSE)</f>
        <v>0</v>
      </c>
    </row>
    <row r="39" spans="1:37" hidden="1" x14ac:dyDescent="0.25">
      <c r="A39" s="6">
        <v>4</v>
      </c>
      <c r="B39" s="34">
        <v>1</v>
      </c>
      <c r="C39" s="7">
        <v>42643</v>
      </c>
      <c r="D39" s="6" t="s">
        <v>529</v>
      </c>
      <c r="E39" s="6" t="s">
        <v>527</v>
      </c>
      <c r="F39" s="6" t="s">
        <v>527</v>
      </c>
      <c r="G39" s="6" t="s">
        <v>527</v>
      </c>
      <c r="H39" s="6">
        <v>4</v>
      </c>
      <c r="I39" s="6" t="s">
        <v>47</v>
      </c>
      <c r="J39" s="6">
        <v>1</v>
      </c>
      <c r="K39" s="6">
        <v>1</v>
      </c>
      <c r="L39" s="6" t="s">
        <v>17</v>
      </c>
      <c r="M39" s="6" t="s">
        <v>530</v>
      </c>
      <c r="N39" t="str">
        <f>VLOOKUP(H39,acciones!$A$2:$I$144,6)</f>
        <v>Llevar a cabo la divulgación y difusión de los contenidos del estándar consitucional que debe cumplir la política criminal respetuosa de los DDHH.</v>
      </c>
      <c r="O39" t="str">
        <f>VLOOKUP(H39,acciones!$A$2:$I$144,5)</f>
        <v>PR-OG-VIGÉSIMO SEGUNDO 6</v>
      </c>
      <c r="P39" t="str">
        <f>VLOOKUP(H39,acciones!$A$1:$J$144,8)</f>
        <v>Difundir entre las autoridades concernidas en todas las fases de la política criminal el estándar constitucional mínimo que debe cumplir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v>
      </c>
      <c r="Q39" s="4">
        <f>VLOOKUP(H39,acciones!$A$2:$P$144,11,0)</f>
        <v>42576</v>
      </c>
      <c r="R39" s="4" t="str">
        <f>VLOOKUP(H39,acciones!$A$2:$P$144,12,0)</f>
        <v>Permanente</v>
      </c>
      <c r="S39" t="str">
        <f>VLOOKUP(H39,acciones!$A$2:$P$144,13,0)</f>
        <v>Consejería Presidencial para los Derechos Humanos - Marcela Vega</v>
      </c>
      <c r="T39">
        <f>VLOOKUP(H39,acciones!$A$2:$P$144,14,0)</f>
        <v>0</v>
      </c>
      <c r="U39" s="4" t="str">
        <f>VLOOKUP(H39,acciones!$A$2:$P$144,15,0)</f>
        <v/>
      </c>
      <c r="V39">
        <f>VLOOKUP(H39,acciones!$A$2:$P$144,16,0)</f>
        <v>1</v>
      </c>
      <c r="W39" t="str">
        <f>VLOOKUP(O39,ponderacion_problematica_orden!$B$2:$G$164,3,0)</f>
        <v>1. La Desarticulación de la política criminal y el Estado de Cosas Inconstitucional</v>
      </c>
      <c r="X39">
        <f>VLOOKUP(O39,ponderacion_problematica_orden!$B$2:$G$164,4,0)</f>
        <v>0</v>
      </c>
      <c r="Y39">
        <f>VLOOKUP(H39,ponderacion_acciones_orden!$A$2:$I$144,9,0)</f>
        <v>10</v>
      </c>
      <c r="Z39">
        <f>VLOOKUP(O39,ponderacion_problematica_orden!$B$2:$G$164,5,0)</f>
        <v>10</v>
      </c>
      <c r="AA39">
        <f>VLOOKUP(O39,ponderacion_problematica_orden!$B$2:$G$164,6,0)</f>
        <v>10</v>
      </c>
      <c r="AB39" t="str">
        <f>IF(Q39&lt;='fecha informe'!$A$2,"SI","NO")</f>
        <v>SI</v>
      </c>
      <c r="AC39">
        <f>IF(AB39="SI",IF(R39&lt;='fecha informe'!$A$2,IF(consolidado!B39&lt;1,0,1),1),1)</f>
        <v>1</v>
      </c>
      <c r="AD39">
        <f t="shared" si="1"/>
        <v>0</v>
      </c>
      <c r="AE39">
        <f>IF(U39&lt;&gt;"",IF(AB39="SI",IF(U39&lt;='fecha informe'!$A$2,IF(consolidado!B39&lt;1,0,1),1),1),1)</f>
        <v>1</v>
      </c>
      <c r="AG39" t="b">
        <f>IF(OR(consolidado!$I39="Ministerio de Salud",consolidado!$I39="DNP"),IF(B39&lt;&gt;[1]consolidado!B39,TRUE,FALSE),FALSE)</f>
        <v>0</v>
      </c>
      <c r="AH39" t="b">
        <f>IF(OR(consolidado!$I39="Ministerio de Salud",consolidado!$I39="DNP"),IF(D39&lt;&gt;[1]consolidado!D39,TRUE,FALSE),FALSE)</f>
        <v>0</v>
      </c>
      <c r="AI39" t="b">
        <f>IF(OR(consolidado!$I39="Ministerio de Salud",consolidado!$I39="DNP"),IF(E39&lt;&gt;[1]consolidado!E39,TRUE,FALSE),FALSE)</f>
        <v>0</v>
      </c>
      <c r="AJ39" t="b">
        <f>IF(OR(consolidado!$I39="Ministerio de Salud",consolidado!$I39="DNP"),IF(F39&lt;&gt;[1]consolidado!F39,TRUE,FALSE),FALSE)</f>
        <v>0</v>
      </c>
      <c r="AK39" t="b">
        <f>IF(OR(consolidado!$I39="Ministerio de Salud",consolidado!$I39="DNP"),IF(G39&lt;&gt;[1]consolidado!G39,TRUE,FALSE),FALSE)</f>
        <v>0</v>
      </c>
    </row>
    <row r="40" spans="1:37" hidden="1" x14ac:dyDescent="0.25">
      <c r="A40" s="6">
        <v>5</v>
      </c>
      <c r="B40" s="34" t="s">
        <v>13</v>
      </c>
      <c r="C40" s="7" t="s">
        <v>13</v>
      </c>
      <c r="D40" s="6" t="s">
        <v>531</v>
      </c>
      <c r="E40" s="6" t="s">
        <v>13</v>
      </c>
      <c r="F40" s="6" t="s">
        <v>13</v>
      </c>
      <c r="G40" s="6" t="s">
        <v>13</v>
      </c>
      <c r="H40" s="6">
        <v>5</v>
      </c>
      <c r="I40" s="6" t="s">
        <v>47</v>
      </c>
      <c r="J40" s="6" t="s">
        <v>13</v>
      </c>
      <c r="K40" s="6" t="s">
        <v>13</v>
      </c>
      <c r="L40" s="6" t="s">
        <v>14</v>
      </c>
      <c r="M40" s="6" t="s">
        <v>13</v>
      </c>
      <c r="N40" t="str">
        <f>VLOOKUP(H40,acciones!$A$2:$I$144,6)</f>
        <v xml:space="preserve">Llevar a cabo talleres con las autoridades concernidas en la materia para la difusión del estándar constitucional mínimo que debe cumplir una política criminal respetuosa de los DDHH. </v>
      </c>
      <c r="O40" t="str">
        <f>VLOOKUP(H40,acciones!$A$2:$I$144,5)</f>
        <v>PR-OG-VIGÉSIMO SEGUNDO 6</v>
      </c>
      <c r="P40" t="str">
        <f>VLOOKUP(H40,acciones!$A$1:$J$144,8)</f>
        <v>Difundir entre las autoridades concernidas en todas las fases de la política criminal el estándar constitucional mínimo que debe cumplir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v>
      </c>
      <c r="Q40" s="4">
        <f>VLOOKUP(H40,acciones!$A$2:$P$144,11,0)</f>
        <v>42644</v>
      </c>
      <c r="R40" s="4">
        <f>VLOOKUP(H40,acciones!$A$2:$P$144,12,0)</f>
        <v>42735</v>
      </c>
      <c r="S40" t="str">
        <f>VLOOKUP(H40,acciones!$A$2:$P$144,13,0)</f>
        <v>Consejería Presidencial para los Derechos Humanos - Marcela Vega</v>
      </c>
      <c r="T40">
        <f>VLOOKUP(H40,acciones!$A$2:$P$144,14,0)</f>
        <v>0</v>
      </c>
      <c r="U40" s="4" t="str">
        <f>VLOOKUP(H40,acciones!$A$2:$P$144,15,0)</f>
        <v/>
      </c>
      <c r="V40">
        <f>VLOOKUP(H40,acciones!$A$2:$P$144,16,0)</f>
        <v>1</v>
      </c>
      <c r="W40" t="str">
        <f>VLOOKUP(O40,ponderacion_problematica_orden!$B$2:$G$164,3,0)</f>
        <v>1. La Desarticulación de la política criminal y el Estado de Cosas Inconstitucional</v>
      </c>
      <c r="X40">
        <f>VLOOKUP(O40,ponderacion_problematica_orden!$B$2:$G$164,4,0)</f>
        <v>0</v>
      </c>
      <c r="Y40">
        <f>VLOOKUP(H40,ponderacion_acciones_orden!$A$2:$I$144,9,0)</f>
        <v>10</v>
      </c>
      <c r="Z40">
        <f>VLOOKUP(O40,ponderacion_problematica_orden!$B$2:$G$164,5,0)</f>
        <v>10</v>
      </c>
      <c r="AA40">
        <f>VLOOKUP(O40,ponderacion_problematica_orden!$B$2:$G$164,6,0)</f>
        <v>10</v>
      </c>
      <c r="AB40" t="str">
        <f>IF(Q40&lt;='fecha informe'!$A$2,"SI","NO")</f>
        <v>NO</v>
      </c>
      <c r="AC40">
        <f>IF(AB40="SI",IF(R40&lt;='fecha informe'!$A$2,IF(consolidado!B40&lt;1,0,1),1),1)</f>
        <v>1</v>
      </c>
      <c r="AD40">
        <f t="shared" si="1"/>
        <v>0</v>
      </c>
      <c r="AE40">
        <f>IF(U40&lt;&gt;"",IF(AB40="SI",IF(U40&lt;='fecha informe'!$A$2,IF(consolidado!B40&lt;1,0,1),1),1),1)</f>
        <v>1</v>
      </c>
      <c r="AG40" t="b">
        <f>IF(OR(consolidado!$I40="Ministerio de Salud",consolidado!$I40="DNP"),IF(B40&lt;&gt;[1]consolidado!B40,TRUE,FALSE),FALSE)</f>
        <v>0</v>
      </c>
      <c r="AH40" t="b">
        <f>IF(OR(consolidado!$I40="Ministerio de Salud",consolidado!$I40="DNP"),IF(D40&lt;&gt;[1]consolidado!D40,TRUE,FALSE),FALSE)</f>
        <v>0</v>
      </c>
      <c r="AI40" t="b">
        <f>IF(OR(consolidado!$I40="Ministerio de Salud",consolidado!$I40="DNP"),IF(E40&lt;&gt;[1]consolidado!E40,TRUE,FALSE),FALSE)</f>
        <v>0</v>
      </c>
      <c r="AJ40" t="b">
        <f>IF(OR(consolidado!$I40="Ministerio de Salud",consolidado!$I40="DNP"),IF(F40&lt;&gt;[1]consolidado!F40,TRUE,FALSE),FALSE)</f>
        <v>0</v>
      </c>
      <c r="AK40" t="b">
        <f>IF(OR(consolidado!$I40="Ministerio de Salud",consolidado!$I40="DNP"),IF(G40&lt;&gt;[1]consolidado!G40,TRUE,FALSE),FALSE)</f>
        <v>0</v>
      </c>
    </row>
    <row r="41" spans="1:37" hidden="1" x14ac:dyDescent="0.25">
      <c r="A41" s="6">
        <v>9</v>
      </c>
      <c r="B41" s="34">
        <v>1</v>
      </c>
      <c r="C41" s="7">
        <v>42643</v>
      </c>
      <c r="D41" s="6" t="s">
        <v>532</v>
      </c>
      <c r="E41" s="6" t="s">
        <v>18</v>
      </c>
      <c r="F41" s="6" t="s">
        <v>18</v>
      </c>
      <c r="H41" s="6">
        <v>9</v>
      </c>
      <c r="I41" s="6" t="s">
        <v>47</v>
      </c>
      <c r="J41" s="6">
        <v>2</v>
      </c>
      <c r="K41" s="6">
        <v>2</v>
      </c>
      <c r="L41" s="6" t="s">
        <v>17</v>
      </c>
      <c r="M41" s="6" t="s">
        <v>533</v>
      </c>
      <c r="N41" t="str">
        <f>VLOOKUP(H41,acciones!$A$2:$I$144,6)</f>
        <v>De conformidad con el Decreto 1649 de 2014, no es competencia de la Presidencia de la República. En el marco de sus competencias, la Presidencia de la República contribuirá con la gestión del Ministerio de Justicia y del Derecho, que trabaja en la modificación de la Ley 1709 de 2014, el Código Penitenciario y Carcelario, el Código Penal, Código de Procedimiento Penal y otras disposiciones con la que se pretende, entre otros asusntos, promover un sistema amplio de alternativas al encarcelamiento,  facilitando el acceso de la PPL a los subrogados penales.</v>
      </c>
      <c r="O41" t="str">
        <f>VLOOKUP(H41,acciones!$A$2:$I$144,5)</f>
        <v>PR-OG-VIGÉSIMO SEGUNDO 8</v>
      </c>
      <c r="P41" t="str">
        <f>VLOOKUP(H41,acciones!$A$1:$J$144,8)</f>
        <v>Promover la creación, implementación y/o ejecución de un sistema amplio de penas y medidas de aseguramiento alternativas a la privación de la libertad. (Orden compartida con el Congreso, la Fiscalía y la Presidencia)</v>
      </c>
      <c r="Q41" s="4">
        <f>VLOOKUP(H41,acciones!$A$2:$P$144,11,0)</f>
        <v>42468</v>
      </c>
      <c r="R41" s="4" t="str">
        <f>VLOOKUP(H41,acciones!$A$2:$P$144,12,0)</f>
        <v>Permanente</v>
      </c>
      <c r="S41" t="str">
        <f>VLOOKUP(H41,acciones!$A$2:$P$144,13,0)</f>
        <v>MinJusticia Oficina de Comunicaciones</v>
      </c>
      <c r="T41">
        <f>VLOOKUP(H41,acciones!$A$2:$P$144,14,0)</f>
        <v>0</v>
      </c>
      <c r="U41" s="4" t="str">
        <f>VLOOKUP(H41,acciones!$A$2:$P$144,15,0)</f>
        <v/>
      </c>
      <c r="V41">
        <f>VLOOKUP(H41,acciones!$A$2:$P$144,16,0)</f>
        <v>1</v>
      </c>
      <c r="W41" t="str">
        <f>VLOOKUP(O41,ponderacion_problematica_orden!$B$2:$G$164,3,0)</f>
        <v>1. La Desarticulación de la política criminal y el Estado de Cosas Inconstitucional</v>
      </c>
      <c r="X41">
        <f>VLOOKUP(O41,ponderacion_problematica_orden!$B$2:$G$164,4,0)</f>
        <v>0</v>
      </c>
      <c r="Y41">
        <f>VLOOKUP(H41,ponderacion_acciones_orden!$A$2:$I$144,9,0)</f>
        <v>10</v>
      </c>
      <c r="Z41">
        <f>VLOOKUP(O41,ponderacion_problematica_orden!$B$2:$G$164,5,0)</f>
        <v>10</v>
      </c>
      <c r="AA41">
        <f>VLOOKUP(O41,ponderacion_problematica_orden!$B$2:$G$164,6,0)</f>
        <v>10</v>
      </c>
      <c r="AB41" t="str">
        <f>IF(Q41&lt;='fecha informe'!$A$2,"SI","NO")</f>
        <v>SI</v>
      </c>
      <c r="AC41">
        <f>IF(AB41="SI",IF(R41&lt;='fecha informe'!$A$2,IF(consolidado!B41&lt;1,0,1),1),1)</f>
        <v>1</v>
      </c>
      <c r="AD41">
        <f t="shared" si="1"/>
        <v>0</v>
      </c>
      <c r="AE41">
        <f>IF(U41&lt;&gt;"",IF(AB41="SI",IF(U41&lt;='fecha informe'!$A$2,IF(consolidado!B41&lt;1,0,1),1),1),1)</f>
        <v>1</v>
      </c>
      <c r="AG41" t="b">
        <f>IF(OR(consolidado!$I41="Ministerio de Salud",consolidado!$I41="DNP"),IF(B41&lt;&gt;[1]consolidado!B41,TRUE,FALSE),FALSE)</f>
        <v>0</v>
      </c>
      <c r="AH41" t="b">
        <f>IF(OR(consolidado!$I41="Ministerio de Salud",consolidado!$I41="DNP"),IF(D41&lt;&gt;[1]consolidado!D41,TRUE,FALSE),FALSE)</f>
        <v>0</v>
      </c>
      <c r="AI41" t="b">
        <f>IF(OR(consolidado!$I41="Ministerio de Salud",consolidado!$I41="DNP"),IF(E41&lt;&gt;[1]consolidado!E41,TRUE,FALSE),FALSE)</f>
        <v>0</v>
      </c>
      <c r="AJ41" t="b">
        <f>IF(OR(consolidado!$I41="Ministerio de Salud",consolidado!$I41="DNP"),IF(F41&lt;&gt;[1]consolidado!F41,TRUE,FALSE),FALSE)</f>
        <v>0</v>
      </c>
      <c r="AK41" t="b">
        <f>IF(OR(consolidado!$I41="Ministerio de Salud",consolidado!$I41="DNP"),IF(G41&lt;&gt;[1]consolidado!G41,TRUE,FALSE),FALSE)</f>
        <v>0</v>
      </c>
    </row>
    <row r="42" spans="1:37" hidden="1" x14ac:dyDescent="0.25">
      <c r="A42" s="6">
        <v>47</v>
      </c>
      <c r="B42" s="34" t="s">
        <v>13</v>
      </c>
      <c r="C42" s="7" t="s">
        <v>13</v>
      </c>
      <c r="D42" s="6" t="s">
        <v>534</v>
      </c>
      <c r="E42" s="6" t="s">
        <v>13</v>
      </c>
      <c r="F42" s="6" t="s">
        <v>13</v>
      </c>
      <c r="G42" s="6" t="s">
        <v>13</v>
      </c>
      <c r="H42" s="6">
        <v>47</v>
      </c>
      <c r="I42" s="6" t="s">
        <v>47</v>
      </c>
      <c r="J42" s="6" t="s">
        <v>13</v>
      </c>
      <c r="K42" s="6" t="s">
        <v>13</v>
      </c>
      <c r="L42" s="6" t="s">
        <v>14</v>
      </c>
      <c r="M42" s="6" t="s">
        <v>13</v>
      </c>
      <c r="N42" t="str">
        <f>VLOOKUP(H42,acciones!$A$2:$I$144,6)</f>
        <v xml:space="preserve">Impulsar a través del Consejo de Ministros la expedición de la regulación de cada aspecto de la vida carcelaria integrándolas, como mecanismo de orientación para cada uno de los centros de reclusión y como garantía de condiciones dignas de reclusión para las personas privadas de la libertad. </v>
      </c>
      <c r="O42" t="str">
        <f>VLOOKUP(H42,acciones!$A$2:$I$144,5)</f>
        <v>PR-OG-VIGÉSIMO SEGUNDO 22-a</v>
      </c>
      <c r="P42" t="str">
        <f>VLOOKUP(H42,acciones!$A$1:$J$144,8)</f>
        <v xml:space="preserve">A través de los Ministros, conforme sea la materia, regular cada aspecto de la vida carcelaria, integrándolas, como mecanismo de orientación para cada uno de los centros de reclusión y como garantía de condiciones dignas de reclusión para las personas privadas de la libertad.  Los lineamientos normativos que surjan del ejercicio anterior podrán ser compilados por el Ministro de la Presidencia, para evitar la dispersión regulatoria en la materia. 
</v>
      </c>
      <c r="Q42" s="4">
        <f>VLOOKUP(H42,acciones!$A$2:$P$144,11,0)</f>
        <v>42468</v>
      </c>
      <c r="R42" s="4">
        <f>VLOOKUP(H42,acciones!$A$2:$P$144,12,0)</f>
        <v>42895</v>
      </c>
      <c r="S42" t="str">
        <f>VLOOKUP(H42,acciones!$A$2:$P$144,13,0)</f>
        <v>Alejandro Trujillo - Asesor           Juliana Sotelo Lemus - Abogada Oficina Jurídica.                            Rene Garzón - Director de Infraestructura.</v>
      </c>
      <c r="T42">
        <f>VLOOKUP(H42,acciones!$A$2:$P$144,14,0)</f>
        <v>360</v>
      </c>
      <c r="U42" s="4">
        <f>VLOOKUP(H42,acciones!$A$2:$P$144,15,0)</f>
        <v>42895</v>
      </c>
      <c r="V42">
        <f>VLOOKUP(H42,acciones!$A$2:$P$144,16,0)</f>
        <v>1</v>
      </c>
      <c r="W42" t="str">
        <f>VLOOKUP(O42,ponderacion_problematica_orden!$B$2:$G$164,3,0)</f>
        <v>1. La Desarticulación de la política criminal y el Estado de Cosas Inconstitucional</v>
      </c>
      <c r="X42">
        <f>VLOOKUP(O42,ponderacion_problematica_orden!$B$2:$G$164,4,0)</f>
        <v>0</v>
      </c>
      <c r="Y42">
        <f>VLOOKUP(H42,ponderacion_acciones_orden!$A$2:$I$144,9,0)</f>
        <v>10</v>
      </c>
      <c r="Z42">
        <f>VLOOKUP(O42,ponderacion_problematica_orden!$B$2:$G$164,5,0)</f>
        <v>10</v>
      </c>
      <c r="AA42">
        <f>VLOOKUP(O42,ponderacion_problematica_orden!$B$2:$G$164,6,0)</f>
        <v>10</v>
      </c>
      <c r="AB42" t="str">
        <f>IF(Q42&lt;='fecha informe'!$A$2,"SI","NO")</f>
        <v>SI</v>
      </c>
      <c r="AC42">
        <f>IF(AB42="SI",IF(R42&lt;='fecha informe'!$A$2,IF(consolidado!B42&lt;1,0,1),1),1)</f>
        <v>1</v>
      </c>
      <c r="AD42">
        <f t="shared" si="1"/>
        <v>1</v>
      </c>
      <c r="AE42">
        <f>IF(U42&lt;&gt;"",IF(AB42="SI",IF(U42&lt;='fecha informe'!$A$2,IF(consolidado!B42&lt;1,0,1),1),1),1)</f>
        <v>1</v>
      </c>
      <c r="AG42" t="b">
        <f>IF(OR(consolidado!$I42="Ministerio de Salud",consolidado!$I42="DNP"),IF(B42&lt;&gt;[1]consolidado!B42,TRUE,FALSE),FALSE)</f>
        <v>0</v>
      </c>
      <c r="AH42" t="b">
        <f>IF(OR(consolidado!$I42="Ministerio de Salud",consolidado!$I42="DNP"),IF(D42&lt;&gt;[1]consolidado!D42,TRUE,FALSE),FALSE)</f>
        <v>0</v>
      </c>
      <c r="AI42" t="b">
        <f>IF(OR(consolidado!$I42="Ministerio de Salud",consolidado!$I42="DNP"),IF(E42&lt;&gt;[1]consolidado!E42,TRUE,FALSE),FALSE)</f>
        <v>0</v>
      </c>
      <c r="AJ42" t="b">
        <f>IF(OR(consolidado!$I42="Ministerio de Salud",consolidado!$I42="DNP"),IF(F42&lt;&gt;[1]consolidado!F42,TRUE,FALSE),FALSE)</f>
        <v>0</v>
      </c>
      <c r="AK42" t="b">
        <f>IF(OR(consolidado!$I42="Ministerio de Salud",consolidado!$I42="DNP"),IF(G42&lt;&gt;[1]consolidado!G42,TRUE,FALSE),FALSE)</f>
        <v>0</v>
      </c>
    </row>
    <row r="43" spans="1:37" hidden="1" x14ac:dyDescent="0.25">
      <c r="A43">
        <v>48</v>
      </c>
      <c r="B43" s="34" t="s">
        <v>13</v>
      </c>
      <c r="C43" s="4" t="s">
        <v>13</v>
      </c>
      <c r="D43" t="s">
        <v>534</v>
      </c>
      <c r="E43" t="s">
        <v>13</v>
      </c>
      <c r="F43" t="s">
        <v>13</v>
      </c>
      <c r="G43" t="s">
        <v>13</v>
      </c>
      <c r="H43">
        <v>48</v>
      </c>
      <c r="I43" t="s">
        <v>47</v>
      </c>
      <c r="J43" t="s">
        <v>13</v>
      </c>
      <c r="K43" t="s">
        <v>13</v>
      </c>
      <c r="L43" t="s">
        <v>14</v>
      </c>
      <c r="M43" t="s">
        <v>13</v>
      </c>
      <c r="N43" t="str">
        <f>VLOOKUP(H43,acciones!$A$2:$I$144,6)</f>
        <v>Seguimiento a la expedición de la regulación por parte de todas las entidades involucradas.</v>
      </c>
      <c r="O43" t="str">
        <f>VLOOKUP(H43,acciones!$A$2:$I$144,5)</f>
        <v>PR-OG-VIGÉSIMO SEGUNDO 22-a</v>
      </c>
      <c r="P43" t="str">
        <f>VLOOKUP(H43,acciones!$A$1:$J$144,8)</f>
        <v xml:space="preserve">A través de los Ministros, conforme sea la materia, regular cada aspecto de la vida carcelaria, integrándolas, como mecanismo de orientación para cada uno de los centros de reclusión y como garantía de condiciones dignas de reclusión para las personas privadas de la libertad.  Los lineamientos normativos que surjan del ejercicio anterior podrán ser compilados por el Ministro de la Presidencia, para evitar la dispersión regulatoria en la materia. 
</v>
      </c>
      <c r="Q43" s="4">
        <f>VLOOKUP(H43,acciones!$A$2:$P$144,11,0)</f>
        <v>42468</v>
      </c>
      <c r="R43" s="4">
        <f>VLOOKUP(H43,acciones!$A$2:$P$144,12,0)</f>
        <v>42895</v>
      </c>
      <c r="S43" t="str">
        <f>VLOOKUP(H43,acciones!$A$2:$P$144,13,0)</f>
        <v>Alejandro Trujillo - Asesor           Juliana Sotelo Lemus - Abogada Oficina Jurídica.                            Rene Garzón - Director de Infraestructura.</v>
      </c>
      <c r="T43">
        <f>VLOOKUP(H43,acciones!$A$2:$P$144,14,0)</f>
        <v>360</v>
      </c>
      <c r="U43" s="4">
        <f>VLOOKUP(H43,acciones!$A$2:$P$144,15,0)</f>
        <v>42895</v>
      </c>
      <c r="V43">
        <f>VLOOKUP(H43,acciones!$A$2:$P$144,16,0)</f>
        <v>1</v>
      </c>
      <c r="W43" t="str">
        <f>VLOOKUP(O43,ponderacion_problematica_orden!$B$2:$G$164,3,0)</f>
        <v>1. La Desarticulación de la política criminal y el Estado de Cosas Inconstitucional</v>
      </c>
      <c r="X43">
        <f>VLOOKUP(O43,ponderacion_problematica_orden!$B$2:$G$164,4,0)</f>
        <v>0</v>
      </c>
      <c r="Y43">
        <f>VLOOKUP(H43,ponderacion_acciones_orden!$A$2:$I$144,9,0)</f>
        <v>10</v>
      </c>
      <c r="Z43">
        <f>VLOOKUP(O43,ponderacion_problematica_orden!$B$2:$G$164,5,0)</f>
        <v>10</v>
      </c>
      <c r="AA43">
        <f>VLOOKUP(O43,ponderacion_problematica_orden!$B$2:$G$164,6,0)</f>
        <v>10</v>
      </c>
      <c r="AB43" t="str">
        <f>IF(Q43&lt;='fecha informe'!$A$2,"SI","NO")</f>
        <v>SI</v>
      </c>
      <c r="AC43">
        <f>IF(AB43="SI",IF(R43&lt;='fecha informe'!$A$2,IF(consolidado!B43&lt;1,0,1),1),1)</f>
        <v>1</v>
      </c>
      <c r="AD43">
        <f t="shared" si="1"/>
        <v>1</v>
      </c>
      <c r="AE43">
        <f>IF(U43&lt;&gt;"",IF(AB43="SI",IF(U43&lt;='fecha informe'!$A$2,IF(consolidado!B43&lt;1,0,1),1),1),1)</f>
        <v>1</v>
      </c>
      <c r="AG43" t="b">
        <f>IF(OR(consolidado!$I43="Ministerio de Salud",consolidado!$I43="DNP"),IF(B43&lt;&gt;[1]consolidado!B43,TRUE,FALSE),FALSE)</f>
        <v>0</v>
      </c>
      <c r="AH43" t="b">
        <f>IF(OR(consolidado!$I43="Ministerio de Salud",consolidado!$I43="DNP"),IF(D43&lt;&gt;[1]consolidado!D43,TRUE,FALSE),FALSE)</f>
        <v>0</v>
      </c>
      <c r="AI43" t="b">
        <f>IF(OR(consolidado!$I43="Ministerio de Salud",consolidado!$I43="DNP"),IF(E43&lt;&gt;[1]consolidado!E43,TRUE,FALSE),FALSE)</f>
        <v>0</v>
      </c>
      <c r="AJ43" t="b">
        <f>IF(OR(consolidado!$I43="Ministerio de Salud",consolidado!$I43="DNP"),IF(F43&lt;&gt;[1]consolidado!F43,TRUE,FALSE),FALSE)</f>
        <v>0</v>
      </c>
      <c r="AK43" t="b">
        <f>IF(OR(consolidado!$I43="Ministerio de Salud",consolidado!$I43="DNP"),IF(G43&lt;&gt;[1]consolidado!G43,TRUE,FALSE),FALSE)</f>
        <v>0</v>
      </c>
    </row>
    <row r="44" spans="1:37" hidden="1" x14ac:dyDescent="0.25">
      <c r="A44">
        <v>72</v>
      </c>
      <c r="B44" s="34">
        <v>1</v>
      </c>
      <c r="C44" s="4">
        <v>42643</v>
      </c>
      <c r="D44" t="s">
        <v>535</v>
      </c>
      <c r="E44" t="s">
        <v>536</v>
      </c>
      <c r="F44" t="s">
        <v>18</v>
      </c>
      <c r="G44" s="5"/>
      <c r="H44">
        <v>72</v>
      </c>
      <c r="I44" t="s">
        <v>47</v>
      </c>
      <c r="J44" t="s">
        <v>13</v>
      </c>
      <c r="K44" t="s">
        <v>13</v>
      </c>
      <c r="L44" t="s">
        <v>14</v>
      </c>
      <c r="M44" t="s">
        <v>537</v>
      </c>
      <c r="N44" t="str">
        <f>VLOOKUP(H44,acciones!$A$2:$I$144,6)</f>
        <v>La Secretaría Jurídica y  la Dirección de Gestión General de la Presidencia de la Republica diseñarán e implementarán la estrategia de articulación de las entidades señaladas en la sentencia.</v>
      </c>
      <c r="O44" t="str">
        <f>VLOOKUP(H44,acciones!$A$2:$I$144,5)</f>
        <v>PR-OG-VIGÉSIMO SEGUNDO 27</v>
      </c>
      <c r="P44" t="str">
        <f>VLOOKUP(H44,acciones!$A$1:$J$144,8)</f>
        <v>Asumir la articulación de las distintas entidades administrativas y los diferentes entes territoriales, diseñando una estrategia al respecto.</v>
      </c>
      <c r="Q44" s="4">
        <f>VLOOKUP(H44,acciones!$A$2:$P$144,11,0)</f>
        <v>42468</v>
      </c>
      <c r="R44" s="4">
        <f>VLOOKUP(H44,acciones!$A$2:$P$144,12,0)</f>
        <v>42474</v>
      </c>
      <c r="S44" t="str">
        <f>VLOOKUP(H44,acciones!$A$2:$P$144,13,0)</f>
        <v>Secretaría Jurídica y Dirección de Gestión General</v>
      </c>
      <c r="T44">
        <f>VLOOKUP(H44,acciones!$A$2:$P$144,14,0)</f>
        <v>10</v>
      </c>
      <c r="U44" s="4">
        <f>VLOOKUP(H44,acciones!$A$2:$P$144,15,0)</f>
        <v>42544</v>
      </c>
      <c r="V44">
        <f>VLOOKUP(H44,acciones!$A$2:$P$144,16,0)</f>
        <v>1</v>
      </c>
      <c r="W44" t="str">
        <f>VLOOKUP(O44,ponderacion_problematica_orden!$B$2:$G$164,3,0)</f>
        <v>1. La Desarticulación de la política criminal y el Estado de Cosas Inconstitucional</v>
      </c>
      <c r="X44">
        <f>VLOOKUP(O44,ponderacion_problematica_orden!$B$2:$G$164,4,0)</f>
        <v>0</v>
      </c>
      <c r="Y44">
        <f>VLOOKUP(H44,ponderacion_acciones_orden!$A$2:$I$144,9,0)</f>
        <v>10</v>
      </c>
      <c r="Z44">
        <f>VLOOKUP(O44,ponderacion_problematica_orden!$B$2:$G$164,5,0)</f>
        <v>10</v>
      </c>
      <c r="AA44">
        <f>VLOOKUP(O44,ponderacion_problematica_orden!$B$2:$G$164,6,0)</f>
        <v>10</v>
      </c>
      <c r="AB44" t="str">
        <f>IF(Q44&lt;='fecha informe'!$A$2,"SI","NO")</f>
        <v>SI</v>
      </c>
      <c r="AC44">
        <f>IF(AB44="SI",IF(R44&lt;='fecha informe'!$A$2,IF(consolidado!B44&lt;1,0,1),1),1)</f>
        <v>1</v>
      </c>
      <c r="AD44">
        <f t="shared" si="1"/>
        <v>0</v>
      </c>
      <c r="AE44">
        <f>IF(U44&lt;&gt;"",IF(AB44="SI",IF(U44&lt;='fecha informe'!$A$2,IF(consolidado!B44&lt;1,0,1),1),1),1)</f>
        <v>1</v>
      </c>
      <c r="AG44" t="b">
        <f>IF(OR(consolidado!$I44="Ministerio de Salud",consolidado!$I44="DNP"),IF(B44&lt;&gt;[1]consolidado!B44,TRUE,FALSE),FALSE)</f>
        <v>0</v>
      </c>
      <c r="AH44" t="b">
        <f>IF(OR(consolidado!$I44="Ministerio de Salud",consolidado!$I44="DNP"),IF(D44&lt;&gt;[1]consolidado!D44,TRUE,FALSE),FALSE)</f>
        <v>0</v>
      </c>
      <c r="AI44" t="b">
        <f>IF(OR(consolidado!$I44="Ministerio de Salud",consolidado!$I44="DNP"),IF(E44&lt;&gt;[1]consolidado!E44,TRUE,FALSE),FALSE)</f>
        <v>0</v>
      </c>
      <c r="AJ44" t="b">
        <f>IF(OR(consolidado!$I44="Ministerio de Salud",consolidado!$I44="DNP"),IF(F44&lt;&gt;[1]consolidado!F44,TRUE,FALSE),FALSE)</f>
        <v>0</v>
      </c>
      <c r="AK44" t="b">
        <f>IF(OR(consolidado!$I44="Ministerio de Salud",consolidado!$I44="DNP"),IF(G44&lt;&gt;[1]consolidado!G44,TRUE,FALSE),FALSE)</f>
        <v>0</v>
      </c>
    </row>
    <row r="45" spans="1:37" hidden="1" x14ac:dyDescent="0.25">
      <c r="A45">
        <v>73</v>
      </c>
      <c r="B45" s="34">
        <v>1</v>
      </c>
      <c r="C45" s="4">
        <v>42643</v>
      </c>
      <c r="D45" s="6" t="s">
        <v>538</v>
      </c>
      <c r="E45" t="s">
        <v>539</v>
      </c>
      <c r="F45" t="s">
        <v>540</v>
      </c>
      <c r="G45"/>
      <c r="H45">
        <v>73</v>
      </c>
      <c r="I45" t="s">
        <v>47</v>
      </c>
      <c r="J45" t="s">
        <v>13</v>
      </c>
      <c r="K45" t="s">
        <v>13</v>
      </c>
      <c r="L45" t="s">
        <v>14</v>
      </c>
      <c r="M45" t="s">
        <v>541</v>
      </c>
      <c r="N45" t="str">
        <f>VLOOKUP(H45,acciones!$A$2:$I$144,6)</f>
        <v xml:space="preserve">La Secretaría Jurídica y la Dirección de Gestión General  prepararán una base de datos que contenga las órdenes impartidas a cada entidad, así como los objetivos en la superación del ECI  </v>
      </c>
      <c r="O45" t="str">
        <f>VLOOKUP(H45,acciones!$A$2:$I$144,5)</f>
        <v>PR-OG-VIGÉSIMO SEGUNDO 30</v>
      </c>
      <c r="P45" t="str">
        <f>VLOOKUP(H45,acciones!$A$1:$J$144,8)</f>
        <v>Extractar las responsabilidades locales y nacionales emanadas de la providencia, como los objetivos de la superación del ECI en cada uno de los problemas identificados, para establecer la participación de todas las entidades involucradas, de conformidad con las competencias constitucionales y legales que deban asumir. A cada una de éstas se le comunicará su rol en la superación del ECI (A cargo de Presiencia, Defensoría del Pueblo y Procuraduría General de la Nación)</v>
      </c>
      <c r="Q45" s="4">
        <f>VLOOKUP(H45,acciones!$A$2:$P$144,11,0)</f>
        <v>42468</v>
      </c>
      <c r="R45" s="4">
        <f>VLOOKUP(H45,acciones!$A$2:$P$144,12,0)</f>
        <v>42474</v>
      </c>
      <c r="S45" t="str">
        <f>VLOOKUP(H45,acciones!$A$2:$P$144,13,0)</f>
        <v>Secretaría Jurídica y Dirección de Gestión General</v>
      </c>
      <c r="T45">
        <f>VLOOKUP(H45,acciones!$A$2:$P$144,14,0)</f>
        <v>5</v>
      </c>
      <c r="U45" s="4">
        <f>VLOOKUP(H45,acciones!$A$2:$P$144,15,0)</f>
        <v>42537</v>
      </c>
      <c r="V45">
        <f>VLOOKUP(H45,acciones!$A$2:$P$144,16,0)</f>
        <v>1</v>
      </c>
      <c r="W45" t="str">
        <f>VLOOKUP(O45,ponderacion_problematica_orden!$B$2:$G$164,3,0)</f>
        <v>1. La Desarticulación de la política criminal y el Estado de Cosas Inconstitucional</v>
      </c>
      <c r="X45">
        <f>VLOOKUP(O45,ponderacion_problematica_orden!$B$2:$G$164,4,0)</f>
        <v>0</v>
      </c>
      <c r="Y45">
        <f>VLOOKUP(H45,ponderacion_acciones_orden!$A$2:$I$144,9,0)</f>
        <v>10</v>
      </c>
      <c r="Z45">
        <f>VLOOKUP(O45,ponderacion_problematica_orden!$B$2:$G$164,5,0)</f>
        <v>10</v>
      </c>
      <c r="AA45">
        <f>VLOOKUP(O45,ponderacion_problematica_orden!$B$2:$G$164,6,0)</f>
        <v>10</v>
      </c>
      <c r="AB45" t="str">
        <f>IF(Q45&lt;='fecha informe'!$A$2,"SI","NO")</f>
        <v>SI</v>
      </c>
      <c r="AC45">
        <f>IF(AB45="SI",IF(R45&lt;='fecha informe'!$A$2,IF(consolidado!B45&lt;1,0,1),1),1)</f>
        <v>1</v>
      </c>
      <c r="AD45">
        <f t="shared" si="1"/>
        <v>0</v>
      </c>
      <c r="AE45">
        <f>IF(U45&lt;&gt;"",IF(AB45="SI",IF(U45&lt;='fecha informe'!$A$2,IF(consolidado!B45&lt;1,0,1),1),1),1)</f>
        <v>1</v>
      </c>
      <c r="AG45" t="b">
        <f>IF(OR(consolidado!$I45="Ministerio de Salud",consolidado!$I45="DNP"),IF(B45&lt;&gt;[1]consolidado!B45,TRUE,FALSE),FALSE)</f>
        <v>0</v>
      </c>
      <c r="AH45" t="b">
        <f>IF(OR(consolidado!$I45="Ministerio de Salud",consolidado!$I45="DNP"),IF(D45&lt;&gt;[1]consolidado!D45,TRUE,FALSE),FALSE)</f>
        <v>0</v>
      </c>
      <c r="AI45" t="b">
        <f>IF(OR(consolidado!$I45="Ministerio de Salud",consolidado!$I45="DNP"),IF(E45&lt;&gt;[1]consolidado!E45,TRUE,FALSE),FALSE)</f>
        <v>0</v>
      </c>
      <c r="AJ45" t="b">
        <f>IF(OR(consolidado!$I45="Ministerio de Salud",consolidado!$I45="DNP"),IF(F45&lt;&gt;[1]consolidado!F45,TRUE,FALSE),FALSE)</f>
        <v>0</v>
      </c>
      <c r="AK45" t="b">
        <f>IF(OR(consolidado!$I45="Ministerio de Salud",consolidado!$I45="DNP"),IF(G45&lt;&gt;[1]consolidado!G45,TRUE,FALSE),FALSE)</f>
        <v>0</v>
      </c>
    </row>
    <row r="46" spans="1:37" hidden="1" x14ac:dyDescent="0.25">
      <c r="A46">
        <v>74</v>
      </c>
      <c r="B46" s="34">
        <v>1</v>
      </c>
      <c r="C46" s="4">
        <v>42643</v>
      </c>
      <c r="D46" t="s">
        <v>542</v>
      </c>
      <c r="E46" t="s">
        <v>543</v>
      </c>
      <c r="F46" t="s">
        <v>18</v>
      </c>
      <c r="G46"/>
      <c r="H46">
        <v>74</v>
      </c>
      <c r="I46" t="s">
        <v>47</v>
      </c>
      <c r="J46" t="s">
        <v>13</v>
      </c>
      <c r="K46" t="s">
        <v>13</v>
      </c>
      <c r="L46" t="s">
        <v>14</v>
      </c>
      <c r="M46" t="s">
        <v>544</v>
      </c>
      <c r="N46" t="str">
        <f>VLOOKUP(H46,acciones!$A$2:$I$144,6)</f>
        <v>La Secretaría Jurídica y la Dirección de Gestión General prepararán una comunicación informando a cada entidad su rol en la superación del ECI</v>
      </c>
      <c r="O46" t="str">
        <f>VLOOKUP(H46,acciones!$A$2:$I$144,5)</f>
        <v>PR-OG-VIGÉSIMO SEGUNDO 30</v>
      </c>
      <c r="P46" t="str">
        <f>VLOOKUP(H46,acciones!$A$1:$J$144,8)</f>
        <v>Extractar las responsabilidades locales y nacionales emanadas de la providencia, como los objetivos de la superación del ECI en cada uno de los problemas identificados, para establecer la participación de todas las entidades involucradas, de conformidad con las competencias constitucionales y legales que deban asumir. A cada una de éstas se le comunicará su rol en la superación del ECI (A cargo de Presiencia, Defensoría del Pueblo y Procuraduría General de la Nación)</v>
      </c>
      <c r="Q46" s="4">
        <f>VLOOKUP(H46,acciones!$A$2:$P$144,11,0)</f>
        <v>42468</v>
      </c>
      <c r="R46" s="4">
        <f>VLOOKUP(H46,acciones!$A$2:$P$144,12,0)</f>
        <v>42474</v>
      </c>
      <c r="S46" t="str">
        <f>VLOOKUP(H46,acciones!$A$2:$P$144,13,0)</f>
        <v>Secretaría Jurídica y Dirección de Gestión General</v>
      </c>
      <c r="T46">
        <f>VLOOKUP(H46,acciones!$A$2:$P$144,14,0)</f>
        <v>5</v>
      </c>
      <c r="U46" s="4">
        <f>VLOOKUP(H46,acciones!$A$2:$P$144,15,0)</f>
        <v>42537</v>
      </c>
      <c r="V46">
        <f>VLOOKUP(H46,acciones!$A$2:$P$144,16,0)</f>
        <v>1</v>
      </c>
      <c r="W46" t="str">
        <f>VLOOKUP(O46,ponderacion_problematica_orden!$B$2:$G$164,3,0)</f>
        <v>1. La Desarticulación de la política criminal y el Estado de Cosas Inconstitucional</v>
      </c>
      <c r="X46">
        <f>VLOOKUP(O46,ponderacion_problematica_orden!$B$2:$G$164,4,0)</f>
        <v>0</v>
      </c>
      <c r="Y46">
        <f>VLOOKUP(H46,ponderacion_acciones_orden!$A$2:$I$144,9,0)</f>
        <v>10</v>
      </c>
      <c r="Z46">
        <f>VLOOKUP(O46,ponderacion_problematica_orden!$B$2:$G$164,5,0)</f>
        <v>10</v>
      </c>
      <c r="AA46">
        <f>VLOOKUP(O46,ponderacion_problematica_orden!$B$2:$G$164,6,0)</f>
        <v>10</v>
      </c>
      <c r="AB46" t="str">
        <f>IF(Q46&lt;='fecha informe'!$A$2,"SI","NO")</f>
        <v>SI</v>
      </c>
      <c r="AC46">
        <f>IF(AB46="SI",IF(R46&lt;='fecha informe'!$A$2,IF(consolidado!B46&lt;1,0,1),1),1)</f>
        <v>1</v>
      </c>
      <c r="AD46">
        <f t="shared" si="1"/>
        <v>0</v>
      </c>
      <c r="AE46">
        <f>IF(U46&lt;&gt;"",IF(AB46="SI",IF(U46&lt;='fecha informe'!$A$2,IF(consolidado!B46&lt;1,0,1),1),1),1)</f>
        <v>1</v>
      </c>
      <c r="AG46" t="b">
        <f>IF(OR(consolidado!$I46="Ministerio de Salud",consolidado!$I46="DNP"),IF(B46&lt;&gt;[1]consolidado!B46,TRUE,FALSE),FALSE)</f>
        <v>0</v>
      </c>
      <c r="AH46" t="b">
        <f>IF(OR(consolidado!$I46="Ministerio de Salud",consolidado!$I46="DNP"),IF(D46&lt;&gt;[1]consolidado!D46,TRUE,FALSE),FALSE)</f>
        <v>0</v>
      </c>
      <c r="AI46" t="b">
        <f>IF(OR(consolidado!$I46="Ministerio de Salud",consolidado!$I46="DNP"),IF(E46&lt;&gt;[1]consolidado!E46,TRUE,FALSE),FALSE)</f>
        <v>0</v>
      </c>
      <c r="AJ46" t="b">
        <f>IF(OR(consolidado!$I46="Ministerio de Salud",consolidado!$I46="DNP"),IF(F46&lt;&gt;[1]consolidado!F46,TRUE,FALSE),FALSE)</f>
        <v>0</v>
      </c>
      <c r="AK46" t="b">
        <f>IF(OR(consolidado!$I46="Ministerio de Salud",consolidado!$I46="DNP"),IF(G46&lt;&gt;[1]consolidado!G46,TRUE,FALSE),FALSE)</f>
        <v>0</v>
      </c>
    </row>
    <row r="47" spans="1:37" hidden="1" x14ac:dyDescent="0.25">
      <c r="A47" s="6">
        <v>75</v>
      </c>
      <c r="B47" s="34">
        <v>1</v>
      </c>
      <c r="C47" s="7">
        <v>42643</v>
      </c>
      <c r="D47" s="6" t="s">
        <v>545</v>
      </c>
      <c r="E47" s="6" t="s">
        <v>18</v>
      </c>
      <c r="F47" s="6" t="s">
        <v>18</v>
      </c>
      <c r="H47" s="6">
        <v>75</v>
      </c>
      <c r="I47" s="6" t="s">
        <v>47</v>
      </c>
      <c r="J47" s="6" t="s">
        <v>13</v>
      </c>
      <c r="K47" s="6" t="s">
        <v>13</v>
      </c>
      <c r="L47" s="6" t="s">
        <v>14</v>
      </c>
      <c r="M47" s="6" t="s">
        <v>546</v>
      </c>
      <c r="N47" t="str">
        <f>VLOOKUP(H47,acciones!$A$2:$I$144,6)</f>
        <v xml:space="preserve">La Secretaría Jurídica y la Dirección de Gestión General establecerán la estrategia que permita realizar el seguimiento permanente a las ordenes de la sentencia T-762 que involucre a toda las entidades concernidas. </v>
      </c>
      <c r="O47" t="str">
        <f>VLOOKUP(H47,acciones!$A$2:$I$144,5)</f>
        <v>PR-OG-VIGÉSIMO SEGUNDO 30-a</v>
      </c>
      <c r="P47" t="str">
        <f>VLOOKUP(H47,acciones!$A$1:$J$144,8)</f>
        <v>Diseñar la estrategia de seguimiento al cumplimiento de esta sentencia (Esta orden es compartida con la Procuraduría General de la Nación y la Defensoría del Pueblo)</v>
      </c>
      <c r="Q47" s="4">
        <f>VLOOKUP(H47,acciones!$A$2:$P$144,11,0)</f>
        <v>42468</v>
      </c>
      <c r="R47" s="4">
        <f>VLOOKUP(H47,acciones!$A$2:$P$144,12,0)</f>
        <v>42474</v>
      </c>
      <c r="S47" t="str">
        <f>VLOOKUP(H47,acciones!$A$2:$P$144,13,0)</f>
        <v>Secretaría Jurídica y Dirección de Gestión General</v>
      </c>
      <c r="T47">
        <f>VLOOKUP(H47,acciones!$A$2:$P$144,14,0)</f>
        <v>90</v>
      </c>
      <c r="U47" s="4">
        <f>VLOOKUP(H47,acciones!$A$2:$P$144,15,0)</f>
        <v>42622</v>
      </c>
      <c r="V47">
        <f>VLOOKUP(H47,acciones!$A$2:$P$144,16,0)</f>
        <v>1</v>
      </c>
      <c r="W47" t="str">
        <f>VLOOKUP(O47,ponderacion_problematica_orden!$B$2:$G$164,3,0)</f>
        <v>1. La Desarticulación de la política criminal y el Estado de Cosas Inconstitucional</v>
      </c>
      <c r="X47">
        <f>VLOOKUP(O47,ponderacion_problematica_orden!$B$2:$G$164,4,0)</f>
        <v>0</v>
      </c>
      <c r="Y47">
        <f>VLOOKUP(H47,ponderacion_acciones_orden!$A$2:$I$144,9,0)</f>
        <v>10</v>
      </c>
      <c r="Z47">
        <f>VLOOKUP(O47,ponderacion_problematica_orden!$B$2:$G$164,5,0)</f>
        <v>10</v>
      </c>
      <c r="AA47">
        <f>VLOOKUP(O47,ponderacion_problematica_orden!$B$2:$G$164,6,0)</f>
        <v>10</v>
      </c>
      <c r="AB47" t="str">
        <f>IF(Q47&lt;='fecha informe'!$A$2,"SI","NO")</f>
        <v>SI</v>
      </c>
      <c r="AC47">
        <f>IF(AB47="SI",IF(R47&lt;='fecha informe'!$A$2,IF(consolidado!B47&lt;1,0,1),1),1)</f>
        <v>1</v>
      </c>
      <c r="AD47">
        <f t="shared" si="1"/>
        <v>0</v>
      </c>
      <c r="AE47">
        <f>IF(U47&lt;&gt;"",IF(AB47="SI",IF(U47&lt;='fecha informe'!$A$2,IF(consolidado!B47&lt;1,0,1),1),1),1)</f>
        <v>1</v>
      </c>
      <c r="AG47" t="b">
        <f>IF(OR(consolidado!$I47="Ministerio de Salud",consolidado!$I47="DNP"),IF(B47&lt;&gt;[1]consolidado!B47,TRUE,FALSE),FALSE)</f>
        <v>0</v>
      </c>
      <c r="AH47" t="b">
        <f>IF(OR(consolidado!$I47="Ministerio de Salud",consolidado!$I47="DNP"),IF(D47&lt;&gt;[1]consolidado!D47,TRUE,FALSE),FALSE)</f>
        <v>0</v>
      </c>
      <c r="AI47" t="b">
        <f>IF(OR(consolidado!$I47="Ministerio de Salud",consolidado!$I47="DNP"),IF(E47&lt;&gt;[1]consolidado!E47,TRUE,FALSE),FALSE)</f>
        <v>0</v>
      </c>
      <c r="AJ47" t="b">
        <f>IF(OR(consolidado!$I47="Ministerio de Salud",consolidado!$I47="DNP"),IF(F47&lt;&gt;[1]consolidado!F47,TRUE,FALSE),FALSE)</f>
        <v>0</v>
      </c>
      <c r="AK47" t="b">
        <f>IF(OR(consolidado!$I47="Ministerio de Salud",consolidado!$I47="DNP"),IF(G47&lt;&gt;[1]consolidado!G47,TRUE,FALSE),FALSE)</f>
        <v>0</v>
      </c>
    </row>
    <row r="48" spans="1:37" hidden="1" x14ac:dyDescent="0.25">
      <c r="A48" s="6">
        <v>76</v>
      </c>
      <c r="B48" s="34">
        <v>1</v>
      </c>
      <c r="C48" s="6">
        <v>42643</v>
      </c>
      <c r="D48" s="6" t="s">
        <v>547</v>
      </c>
      <c r="E48" s="6" t="s">
        <v>18</v>
      </c>
      <c r="F48" s="6" t="s">
        <v>18</v>
      </c>
      <c r="H48" s="6">
        <v>76</v>
      </c>
      <c r="I48" s="6" t="s">
        <v>47</v>
      </c>
      <c r="J48" s="6" t="s">
        <v>13</v>
      </c>
      <c r="K48" s="6" t="s">
        <v>13</v>
      </c>
      <c r="L48" s="6" t="s">
        <v>14</v>
      </c>
      <c r="M48" s="6" t="s">
        <v>548</v>
      </c>
      <c r="N48" t="str">
        <f>VLOOKUP(H48,acciones!$A$2:$I$144,6)</f>
        <v>La Secretaría Jurídica y la Dirección de Gestión General establececerán los lineamientos en el caso en que el cumplimiento de las órdenes involucren a varias entidades.</v>
      </c>
      <c r="O48" t="str">
        <f>VLOOKUP(H48,acciones!$A$2:$I$144,5)</f>
        <v>PR-OG-VIGÉSIMO SEGUNDO 30-b</v>
      </c>
      <c r="P48" t="str">
        <f>VLOOKUP(H48,acciones!$A$1:$J$144,8)</f>
        <v>Asumir la articulación en el evento en que deban concurrir varias entidades a la solución de alguno de los problemas planteados.</v>
      </c>
      <c r="Q48" s="4">
        <f>VLOOKUP(H48,acciones!$A$2:$P$144,11,0)</f>
        <v>42468</v>
      </c>
      <c r="R48" s="4">
        <f>VLOOKUP(H48,acciones!$A$2:$P$144,12,0)</f>
        <v>42474</v>
      </c>
      <c r="S48" t="str">
        <f>VLOOKUP(H48,acciones!$A$2:$P$144,13,0)</f>
        <v>Comité Información</v>
      </c>
      <c r="T48">
        <f>VLOOKUP(H48,acciones!$A$2:$P$144,14,0)</f>
        <v>90</v>
      </c>
      <c r="U48" s="4">
        <f>VLOOKUP(H48,acciones!$A$2:$P$144,15,0)</f>
        <v>42622</v>
      </c>
      <c r="V48">
        <f>VLOOKUP(H48,acciones!$A$2:$P$144,16,0)</f>
        <v>1</v>
      </c>
      <c r="W48" t="str">
        <f>VLOOKUP(O48,ponderacion_problematica_orden!$B$2:$G$164,3,0)</f>
        <v>1. La Desarticulación de la política criminal y el Estado de Cosas Inconstitucional</v>
      </c>
      <c r="X48">
        <f>VLOOKUP(O48,ponderacion_problematica_orden!$B$2:$G$164,4,0)</f>
        <v>0</v>
      </c>
      <c r="Y48">
        <f>VLOOKUP(H48,ponderacion_acciones_orden!$A$2:$I$144,9,0)</f>
        <v>10</v>
      </c>
      <c r="Z48">
        <f>VLOOKUP(O48,ponderacion_problematica_orden!$B$2:$G$164,5,0)</f>
        <v>10</v>
      </c>
      <c r="AA48">
        <f>VLOOKUP(O48,ponderacion_problematica_orden!$B$2:$G$164,6,0)</f>
        <v>10</v>
      </c>
      <c r="AB48" t="str">
        <f>IF(Q48&lt;='fecha informe'!$A$2,"SI","NO")</f>
        <v>SI</v>
      </c>
      <c r="AC48">
        <f>IF(AB48="SI",IF(R48&lt;='fecha informe'!$A$2,IF(consolidado!B48&lt;1,0,1),1),1)</f>
        <v>1</v>
      </c>
      <c r="AD48">
        <f t="shared" si="1"/>
        <v>0</v>
      </c>
      <c r="AE48">
        <f>IF(U48&lt;&gt;"",IF(AB48="SI",IF(U48&lt;='fecha informe'!$A$2,IF(consolidado!B48&lt;1,0,1),1),1),1)</f>
        <v>1</v>
      </c>
      <c r="AG48" t="b">
        <f>IF(OR(consolidado!$I48="Ministerio de Salud",consolidado!$I48="DNP"),IF(B48&lt;&gt;[1]consolidado!B48,TRUE,FALSE),FALSE)</f>
        <v>0</v>
      </c>
      <c r="AH48" t="b">
        <f>IF(OR(consolidado!$I48="Ministerio de Salud",consolidado!$I48="DNP"),IF(D48&lt;&gt;[1]consolidado!D48,TRUE,FALSE),FALSE)</f>
        <v>0</v>
      </c>
      <c r="AI48" t="b">
        <f>IF(OR(consolidado!$I48="Ministerio de Salud",consolidado!$I48="DNP"),IF(E48&lt;&gt;[1]consolidado!E48,TRUE,FALSE),FALSE)</f>
        <v>0</v>
      </c>
      <c r="AJ48" t="b">
        <f>IF(OR(consolidado!$I48="Ministerio de Salud",consolidado!$I48="DNP"),IF(F48&lt;&gt;[1]consolidado!F48,TRUE,FALSE),FALSE)</f>
        <v>0</v>
      </c>
      <c r="AK48" t="b">
        <f>IF(OR(consolidado!$I48="Ministerio de Salud",consolidado!$I48="DNP"),IF(G48&lt;&gt;[1]consolidado!G48,TRUE,FALSE),FALSE)</f>
        <v>0</v>
      </c>
    </row>
    <row r="49" spans="1:37" hidden="1" x14ac:dyDescent="0.25">
      <c r="A49" s="6">
        <v>123</v>
      </c>
      <c r="B49" s="34">
        <v>0.70833333333333337</v>
      </c>
      <c r="C49" s="7">
        <v>42643</v>
      </c>
      <c r="D49" s="6" t="s">
        <v>549</v>
      </c>
      <c r="E49" s="6" t="s">
        <v>18</v>
      </c>
      <c r="F49" s="6" t="s">
        <v>18</v>
      </c>
      <c r="H49" s="6">
        <v>123</v>
      </c>
      <c r="I49" s="6" t="s">
        <v>47</v>
      </c>
      <c r="J49" s="6">
        <v>24</v>
      </c>
      <c r="K49" s="6">
        <v>17</v>
      </c>
      <c r="L49" s="6" t="s">
        <v>17</v>
      </c>
      <c r="M49" s="6" t="s">
        <v>550</v>
      </c>
      <c r="N49" t="str">
        <f>VLOOKUP(H49,acciones!$A$2:$I$144,6)</f>
        <v xml:space="preserve">De conformidad con el Decreto 1649 de 2014, no es competencia de la Presidencia de la República. La Presidencia de la República, en el marco de la estrategia de seguimiento revisará el cumplimiento de esta orden por parte de las entidades competentes. </v>
      </c>
      <c r="O49" t="str">
        <f>VLOOKUP(H49,acciones!$A$2:$I$144,5)</f>
        <v>PR-DF-TREINTAGÉSIMO PRIMERO</v>
      </c>
      <c r="P49" t="str">
        <f>VLOOKUP(H49,acciones!$A$1:$J$144,8)</f>
        <v>Adoptar las medidas adecuadas y necesarias para asegurar los recursos suficientes y oportunos, que permitan la sostenibilidad y progresividad de todas las medidas a implementar para dar cumplimiento a lo ordenado en esta sentencia. Para tal efecto deberán preverse anualmente las partidas presupuestales del caso, con arreglo a la complejidad y el carácter estructural de las medidas esperadas. (Esta orden debe ser atendida entre La Presidencia de la República, el Ministerio de Hacienda y el DNP)</v>
      </c>
      <c r="Q49" s="4">
        <f>VLOOKUP(H49,acciones!$A$2:$P$144,11,0)</f>
        <v>42468</v>
      </c>
      <c r="R49" s="4" t="str">
        <f>VLOOKUP(H49,acciones!$A$2:$P$144,12,0)</f>
        <v>Permanente</v>
      </c>
      <c r="S49" t="str">
        <f>VLOOKUP(H49,acciones!$A$2:$P$144,13,0)</f>
        <v>Secretaría Jurídica - Dirección de Seguridad y Dirección de Gestión General</v>
      </c>
      <c r="T49">
        <f>VLOOKUP(H49,acciones!$A$2:$P$144,14,0)</f>
        <v>0</v>
      </c>
      <c r="U49" s="4" t="str">
        <f>VLOOKUP(H49,acciones!$A$2:$P$144,15,0)</f>
        <v/>
      </c>
      <c r="V49">
        <f>VLOOKUP(H49,acciones!$A$2:$P$144,16,0)</f>
        <v>3</v>
      </c>
      <c r="W49" t="str">
        <f>VLOOKUP(O49,ponderacion_problematica_orden!$B$2:$G$164,3,0)</f>
        <v>1. La Desarticulación de la política criminal y el Estado de Cosas Inconstitucional</v>
      </c>
      <c r="X49">
        <f>VLOOKUP(O49,ponderacion_problematica_orden!$B$2:$G$164,4,0)</f>
        <v>0</v>
      </c>
      <c r="Y49">
        <f>VLOOKUP(H49,ponderacion_acciones_orden!$A$2:$I$144,9,0)</f>
        <v>10</v>
      </c>
      <c r="Z49">
        <f>VLOOKUP(O49,ponderacion_problematica_orden!$B$2:$G$164,5,0)</f>
        <v>10</v>
      </c>
      <c r="AA49">
        <f>VLOOKUP(O49,ponderacion_problematica_orden!$B$2:$G$164,6,0)</f>
        <v>10</v>
      </c>
      <c r="AB49" t="str">
        <f>IF(Q49&lt;='fecha informe'!$A$2,"SI","NO")</f>
        <v>SI</v>
      </c>
      <c r="AC49">
        <f>IF(AB49="SI",IF(R49&lt;='fecha informe'!$A$2,IF(consolidado!B49&lt;1,0,1),1),1)</f>
        <v>1</v>
      </c>
      <c r="AD49">
        <f t="shared" si="1"/>
        <v>0</v>
      </c>
      <c r="AE49">
        <f>IF(U49&lt;&gt;"",IF(AB49="SI",IF(U49&lt;='fecha informe'!$A$2,IF(consolidado!B49&lt;1,0,1),1),1),1)</f>
        <v>1</v>
      </c>
      <c r="AG49" t="b">
        <f>IF(OR(consolidado!$I49="Ministerio de Salud",consolidado!$I49="DNP"),IF(B49&lt;&gt;[1]consolidado!B49,TRUE,FALSE),FALSE)</f>
        <v>0</v>
      </c>
      <c r="AH49" t="b">
        <f>IF(OR(consolidado!$I49="Ministerio de Salud",consolidado!$I49="DNP"),IF(D49&lt;&gt;[1]consolidado!D49,TRUE,FALSE),FALSE)</f>
        <v>0</v>
      </c>
      <c r="AI49" t="b">
        <f>IF(OR(consolidado!$I49="Ministerio de Salud",consolidado!$I49="DNP"),IF(E49&lt;&gt;[1]consolidado!E49,TRUE,FALSE),FALSE)</f>
        <v>0</v>
      </c>
      <c r="AJ49" t="b">
        <f>IF(OR(consolidado!$I49="Ministerio de Salud",consolidado!$I49="DNP"),IF(F49&lt;&gt;[1]consolidado!F49,TRUE,FALSE),FALSE)</f>
        <v>0</v>
      </c>
      <c r="AK49" t="b">
        <f>IF(OR(consolidado!$I49="Ministerio de Salud",consolidado!$I49="DNP"),IF(G49&lt;&gt;[1]consolidado!G49,TRUE,FALSE),FALSE)</f>
        <v>0</v>
      </c>
    </row>
    <row r="50" spans="1:37" hidden="1" x14ac:dyDescent="0.25">
      <c r="A50" s="6">
        <v>126</v>
      </c>
      <c r="B50" s="34">
        <v>0.5</v>
      </c>
      <c r="C50" s="7">
        <v>42643</v>
      </c>
      <c r="D50" s="6" t="s">
        <v>551</v>
      </c>
      <c r="E50" s="6" t="s">
        <v>18</v>
      </c>
      <c r="F50" s="6" t="s">
        <v>18</v>
      </c>
      <c r="H50" s="6">
        <v>126</v>
      </c>
      <c r="I50" s="6" t="s">
        <v>47</v>
      </c>
      <c r="J50" s="6" t="s">
        <v>13</v>
      </c>
      <c r="K50" s="6" t="s">
        <v>13</v>
      </c>
      <c r="L50" s="6" t="s">
        <v>14</v>
      </c>
      <c r="M50" s="6" t="s">
        <v>552</v>
      </c>
      <c r="N50" t="str">
        <f>VLOOKUP(H50,acciones!$A$2:$I$144,6)</f>
        <v xml:space="preserve"> No es necesario crear una nueva institución que articule la política criminal toda vez que desde el año 1993 existe el Consejo Superior de Política Criminal que se encarga de este asunto. Adicionalmente, existe la Dirección de Política Criminal y Penitenciaria del Ministerio de Justicia y del Derecho que se encarga, entre otras cosas, de proponer los lineamientos para la formulación de las políticas e iniciativas del Estado en materia criminal y penitenciaria. Lo ideal, más que crear una nueva institución, consiste en fortalecer las que ya existen. Teniendo en cuenta que en el Consejo Superior de Política Criminal participan entidades que no pertenecen a la Rama Ejecutiva, se revisará, junto con el Ministerio de Justicia y del Derecho, la posiblidad de fortalecer la Dirección de Política Criminal.</v>
      </c>
      <c r="O50" t="str">
        <f>VLOOKUP(H50,acciones!$A$2:$I$144,5)</f>
        <v>PC-42-a</v>
      </c>
      <c r="P50" t="str">
        <f>VLOOKUP(H50,acciones!$A$1:$J$144,8)</f>
        <v xml:space="preserve">Crear una institución que sea articuladora de la política criminal, desde el proceso mismo de su diseño: la multiplicidad de entidades que tienen iniciativa legislativa en materia de política criminal facilita la concurrencia de propuestas de leyes dispares, incoherentes e incluso contradictorias. </v>
      </c>
      <c r="Q50" s="4">
        <f>VLOOKUP(H50,acciones!$A$2:$P$144,11,0)</f>
        <v>42468</v>
      </c>
      <c r="R50" s="4">
        <f>VLOOKUP(H50,acciones!$A$2:$P$144,12,0)</f>
        <v>42735</v>
      </c>
      <c r="S50" t="str">
        <f>VLOOKUP(H50,acciones!$A$2:$P$144,13,0)</f>
        <v>Roselin Martinez - Dirección de Atención y Tratamiento</v>
      </c>
      <c r="T50">
        <f>VLOOKUP(H50,acciones!$A$2:$P$144,14,0)</f>
        <v>0</v>
      </c>
      <c r="U50" s="4" t="str">
        <f>VLOOKUP(H50,acciones!$A$2:$P$144,15,0)</f>
        <v/>
      </c>
      <c r="V50">
        <f>VLOOKUP(H50,acciones!$A$2:$P$144,16,0)</f>
        <v>1</v>
      </c>
      <c r="W50" t="str">
        <f>VLOOKUP(O50,ponderacion_problematica_orden!$B$2:$G$164,3,0)</f>
        <v>1. La Desarticulación de la política criminal y el Estado de Cosas Inconstitucional</v>
      </c>
      <c r="X50">
        <f>VLOOKUP(O50,ponderacion_problematica_orden!$B$2:$G$164,4,0)</f>
        <v>0</v>
      </c>
      <c r="Y50">
        <f>VLOOKUP(H50,ponderacion_acciones_orden!$A$2:$I$144,9,0)</f>
        <v>10</v>
      </c>
      <c r="Z50">
        <f>VLOOKUP(O50,ponderacion_problematica_orden!$B$2:$G$164,5,0)</f>
        <v>10</v>
      </c>
      <c r="AA50">
        <f>VLOOKUP(O50,ponderacion_problematica_orden!$B$2:$G$164,6,0)</f>
        <v>10</v>
      </c>
      <c r="AB50" t="str">
        <f>IF(Q50&lt;='fecha informe'!$A$2,"SI","NO")</f>
        <v>SI</v>
      </c>
      <c r="AC50">
        <f>IF(AB50="SI",IF(R50&lt;='fecha informe'!$A$2,IF(consolidado!B50&lt;1,0,1),1),1)</f>
        <v>1</v>
      </c>
      <c r="AD50">
        <f t="shared" si="1"/>
        <v>0</v>
      </c>
      <c r="AE50">
        <f>IF(U50&lt;&gt;"",IF(AB50="SI",IF(U50&lt;='fecha informe'!$A$2,IF(consolidado!B50&lt;1,0,1),1),1),1)</f>
        <v>1</v>
      </c>
      <c r="AG50" t="b">
        <f>IF(OR(consolidado!$I50="Ministerio de Salud",consolidado!$I50="DNP"),IF(B50&lt;&gt;[1]consolidado!B50,TRUE,FALSE),FALSE)</f>
        <v>0</v>
      </c>
      <c r="AH50" t="b">
        <f>IF(OR(consolidado!$I50="Ministerio de Salud",consolidado!$I50="DNP"),IF(D50&lt;&gt;[1]consolidado!D50,TRUE,FALSE),FALSE)</f>
        <v>0</v>
      </c>
      <c r="AI50" t="b">
        <f>IF(OR(consolidado!$I50="Ministerio de Salud",consolidado!$I50="DNP"),IF(E50&lt;&gt;[1]consolidado!E50,TRUE,FALSE),FALSE)</f>
        <v>0</v>
      </c>
      <c r="AJ50" t="b">
        <f>IF(OR(consolidado!$I50="Ministerio de Salud",consolidado!$I50="DNP"),IF(F50&lt;&gt;[1]consolidado!F50,TRUE,FALSE),FALSE)</f>
        <v>0</v>
      </c>
      <c r="AK50" t="b">
        <f>IF(OR(consolidado!$I50="Ministerio de Salud",consolidado!$I50="DNP"),IF(G50&lt;&gt;[1]consolidado!G50,TRUE,FALSE),FALSE)</f>
        <v>0</v>
      </c>
    </row>
    <row r="51" spans="1:37" hidden="1" x14ac:dyDescent="0.25">
      <c r="A51" s="6">
        <v>133</v>
      </c>
      <c r="B51" s="34">
        <v>0.7</v>
      </c>
      <c r="C51" s="7">
        <v>42643</v>
      </c>
      <c r="D51" s="6" t="s">
        <v>553</v>
      </c>
      <c r="E51" s="6" t="s">
        <v>554</v>
      </c>
      <c r="F51" s="6" t="s">
        <v>555</v>
      </c>
      <c r="H51" s="6">
        <v>133</v>
      </c>
      <c r="I51" s="6" t="s">
        <v>47</v>
      </c>
      <c r="J51" s="6" t="s">
        <v>13</v>
      </c>
      <c r="K51" s="6" t="s">
        <v>13</v>
      </c>
      <c r="L51" s="6" t="s">
        <v>14</v>
      </c>
      <c r="M51" s="6" t="s">
        <v>556</v>
      </c>
      <c r="N51" t="str">
        <f>VLOOKUP(H51,acciones!$A$2:$I$144,6)</f>
        <v>Revisión de normativa existente en relación a la permanencia de niños menores de tres años, hijos(as) de internas, mujeres gestantes y madres lactantes.</v>
      </c>
      <c r="O51" t="str">
        <f>VLOOKUP(H51,acciones!$A$2:$I$144,5)</f>
        <v>PC-167b</v>
      </c>
      <c r="P51" t="str">
        <f>VLOOKUP(H51,acciones!$A$1:$J$144,8)</f>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
      <c r="Q51" s="4">
        <f>VLOOKUP(H51,acciones!$A$2:$P$144,11,0)</f>
        <v>42522</v>
      </c>
      <c r="R51" s="4">
        <f>VLOOKUP(H51,acciones!$A$2:$P$144,12,0)</f>
        <v>42522</v>
      </c>
      <c r="S51" t="str">
        <f>VLOOKUP(H51,acciones!$A$2:$P$144,13,0)</f>
        <v>Instituto Colombiano de Bienestar Familiar y Coordinación CIPI</v>
      </c>
      <c r="T51">
        <f>VLOOKUP(H51,acciones!$A$2:$P$144,14,0)</f>
        <v>0</v>
      </c>
      <c r="U51" s="4" t="str">
        <f>VLOOKUP(H51,acciones!$A$2:$P$144,15,0)</f>
        <v/>
      </c>
      <c r="V51">
        <f>VLOOKUP(H51,acciones!$A$2:$P$144,16,0)</f>
        <v>1</v>
      </c>
      <c r="W51" t="str">
        <f>VLOOKUP(O51,ponderacion_problematica_orden!$B$2:$G$164,3,0)</f>
        <v>5. Inadecuadas condiciones de salubridad e higiene en el establecimiento penitenciario y en el manejo de alimentos.</v>
      </c>
      <c r="X51" t="str">
        <f>VLOOKUP(O51,ponderacion_problematica_orden!$B$2:$G$164,4,0)</f>
        <v>h.  El tratamiento y suministro de alimentos en forma poco higiénica. La calidad de la alimentación.</v>
      </c>
      <c r="Y51">
        <f>VLOOKUP(H51,ponderacion_acciones_orden!$A$2:$I$144,9,0)</f>
        <v>10</v>
      </c>
      <c r="Z51">
        <f>VLOOKUP(O51,ponderacion_problematica_orden!$B$2:$G$164,5,0)</f>
        <v>10</v>
      </c>
      <c r="AA51">
        <f>VLOOKUP(O51,ponderacion_problematica_orden!$B$2:$G$164,6,0)</f>
        <v>10</v>
      </c>
      <c r="AB51" t="str">
        <f>IF(Q51&lt;='fecha informe'!$A$2,"SI","NO")</f>
        <v>SI</v>
      </c>
      <c r="AC51">
        <f>IF(AB51="SI",IF(R51&lt;='fecha informe'!$A$2,IF(consolidado!B51&lt;1,0,1),1),1)</f>
        <v>0</v>
      </c>
      <c r="AD51">
        <f t="shared" si="1"/>
        <v>0</v>
      </c>
      <c r="AE51">
        <f>IF(U51&lt;&gt;"",IF(AB51="SI",IF(U51&lt;='fecha informe'!$A$2,IF(consolidado!B51&lt;1,0,1),1),1),1)</f>
        <v>1</v>
      </c>
      <c r="AG51" t="b">
        <f>IF(OR(consolidado!$I51="Ministerio de Salud",consolidado!$I51="DNP"),IF(B51&lt;&gt;[1]consolidado!B51,TRUE,FALSE),FALSE)</f>
        <v>0</v>
      </c>
      <c r="AH51" t="b">
        <f>IF(OR(consolidado!$I51="Ministerio de Salud",consolidado!$I51="DNP"),IF(D51&lt;&gt;[1]consolidado!D51,TRUE,FALSE),FALSE)</f>
        <v>0</v>
      </c>
      <c r="AI51" t="b">
        <f>IF(OR(consolidado!$I51="Ministerio de Salud",consolidado!$I51="DNP"),IF(E51&lt;&gt;[1]consolidado!E51,TRUE,FALSE),FALSE)</f>
        <v>0</v>
      </c>
      <c r="AJ51" t="b">
        <f>IF(OR(consolidado!$I51="Ministerio de Salud",consolidado!$I51="DNP"),IF(F51&lt;&gt;[1]consolidado!F51,TRUE,FALSE),FALSE)</f>
        <v>0</v>
      </c>
      <c r="AK51" t="b">
        <f>IF(OR(consolidado!$I51="Ministerio de Salud",consolidado!$I51="DNP"),IF(G51&lt;&gt;[1]consolidado!G51,TRUE,FALSE),FALSE)</f>
        <v>0</v>
      </c>
    </row>
    <row r="52" spans="1:37" hidden="1" x14ac:dyDescent="0.25">
      <c r="A52" s="6">
        <v>134</v>
      </c>
      <c r="B52" s="34">
        <v>1</v>
      </c>
      <c r="C52" s="7">
        <v>42643</v>
      </c>
      <c r="D52" s="6" t="s">
        <v>557</v>
      </c>
      <c r="E52" s="6" t="s">
        <v>558</v>
      </c>
      <c r="F52" s="6" t="s">
        <v>559</v>
      </c>
      <c r="H52" s="6">
        <v>134</v>
      </c>
      <c r="I52" s="6" t="s">
        <v>47</v>
      </c>
      <c r="J52" s="6" t="s">
        <v>13</v>
      </c>
      <c r="K52" s="6" t="s">
        <v>13</v>
      </c>
      <c r="L52" s="6" t="s">
        <v>14</v>
      </c>
      <c r="M52" s="6" t="s">
        <v>560</v>
      </c>
      <c r="N52" t="str">
        <f>VLOOKUP(H52,acciones!$A$2:$I$144,6)</f>
        <v>Instalación de grupo de trabajo intersectorial con el INPEC, el Ministerio de Salud y Protección Social, el ICBF, la coordinación de la Comisión Intersectorial de Primera Infancia (CIPI) y las demás entidades que se consideren pertinentes en este proceso.</v>
      </c>
      <c r="O52" t="str">
        <f>VLOOKUP(H52,acciones!$A$2:$I$144,5)</f>
        <v>PC-167b</v>
      </c>
      <c r="P52" t="str">
        <f>VLOOKUP(H52,acciones!$A$1:$J$144,8)</f>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
      <c r="Q52" s="4">
        <f>VLOOKUP(H52,acciones!$A$2:$P$144,11,0)</f>
        <v>42522</v>
      </c>
      <c r="R52" s="4">
        <f>VLOOKUP(H52,acciones!$A$2:$P$144,12,0)</f>
        <v>42705</v>
      </c>
      <c r="S52" t="str">
        <f>VLOOKUP(H52,acciones!$A$2:$P$144,13,0)</f>
        <v>Comisión Intersectorial para la Atención Integral de la Primera Infancia (CIPI)</v>
      </c>
      <c r="T52">
        <f>VLOOKUP(H52,acciones!$A$2:$P$144,14,0)</f>
        <v>0</v>
      </c>
      <c r="U52" s="4" t="str">
        <f>VLOOKUP(H52,acciones!$A$2:$P$144,15,0)</f>
        <v/>
      </c>
      <c r="V52">
        <f>VLOOKUP(H52,acciones!$A$2:$P$144,16,0)</f>
        <v>1</v>
      </c>
      <c r="W52" t="str">
        <f>VLOOKUP(O52,ponderacion_problematica_orden!$B$2:$G$164,3,0)</f>
        <v>5. Inadecuadas condiciones de salubridad e higiene en el establecimiento penitenciario y en el manejo de alimentos.</v>
      </c>
      <c r="X52" t="str">
        <f>VLOOKUP(O52,ponderacion_problematica_orden!$B$2:$G$164,4,0)</f>
        <v>h.  El tratamiento y suministro de alimentos en forma poco higiénica. La calidad de la alimentación.</v>
      </c>
      <c r="Y52">
        <f>VLOOKUP(H52,ponderacion_acciones_orden!$A$2:$I$144,9,0)</f>
        <v>10</v>
      </c>
      <c r="Z52">
        <f>VLOOKUP(O52,ponderacion_problematica_orden!$B$2:$G$164,5,0)</f>
        <v>10</v>
      </c>
      <c r="AA52">
        <f>VLOOKUP(O52,ponderacion_problematica_orden!$B$2:$G$164,6,0)</f>
        <v>10</v>
      </c>
      <c r="AB52" t="str">
        <f>IF(Q52&lt;='fecha informe'!$A$2,"SI","NO")</f>
        <v>SI</v>
      </c>
      <c r="AC52">
        <f>IF(AB52="SI",IF(R52&lt;='fecha informe'!$A$2,IF(consolidado!B52&lt;1,0,1),1),1)</f>
        <v>1</v>
      </c>
      <c r="AD52">
        <f t="shared" si="1"/>
        <v>0</v>
      </c>
      <c r="AE52">
        <f>IF(U52&lt;&gt;"",IF(AB52="SI",IF(U52&lt;='fecha informe'!$A$2,IF(consolidado!B52&lt;1,0,1),1),1),1)</f>
        <v>1</v>
      </c>
      <c r="AG52" t="b">
        <f>IF(OR(consolidado!$I52="Ministerio de Salud",consolidado!$I52="DNP"),IF(B52&lt;&gt;[1]consolidado!B52,TRUE,FALSE),FALSE)</f>
        <v>0</v>
      </c>
      <c r="AH52" t="b">
        <f>IF(OR(consolidado!$I52="Ministerio de Salud",consolidado!$I52="DNP"),IF(D52&lt;&gt;[1]consolidado!D52,TRUE,FALSE),FALSE)</f>
        <v>0</v>
      </c>
      <c r="AI52" t="b">
        <f>IF(OR(consolidado!$I52="Ministerio de Salud",consolidado!$I52="DNP"),IF(E52&lt;&gt;[1]consolidado!E52,TRUE,FALSE),FALSE)</f>
        <v>0</v>
      </c>
      <c r="AJ52" t="b">
        <f>IF(OR(consolidado!$I52="Ministerio de Salud",consolidado!$I52="DNP"),IF(F52&lt;&gt;[1]consolidado!F52,TRUE,FALSE),FALSE)</f>
        <v>0</v>
      </c>
      <c r="AK52" t="b">
        <f>IF(OR(consolidado!$I52="Ministerio de Salud",consolidado!$I52="DNP"),IF(G52&lt;&gt;[1]consolidado!G52,TRUE,FALSE),FALSE)</f>
        <v>0</v>
      </c>
    </row>
    <row r="53" spans="1:37" hidden="1" x14ac:dyDescent="0.25">
      <c r="A53" s="6">
        <v>135</v>
      </c>
      <c r="B53" s="34">
        <v>0.4</v>
      </c>
      <c r="C53" s="7">
        <v>42643</v>
      </c>
      <c r="D53" s="6" t="s">
        <v>561</v>
      </c>
      <c r="E53" s="6" t="s">
        <v>562</v>
      </c>
      <c r="F53" s="6" t="s">
        <v>563</v>
      </c>
      <c r="G53" s="6" t="s">
        <v>564</v>
      </c>
      <c r="H53" s="6">
        <v>135</v>
      </c>
      <c r="I53" s="6" t="s">
        <v>47</v>
      </c>
      <c r="J53" s="6" t="s">
        <v>13</v>
      </c>
      <c r="K53" s="6" t="s">
        <v>13</v>
      </c>
      <c r="L53" s="6" t="s">
        <v>14</v>
      </c>
      <c r="M53" s="6" t="s">
        <v>565</v>
      </c>
      <c r="N53" t="str">
        <f>VLOOKUP(H53,acciones!$A$2:$I$144,6)</f>
        <v>Análisis de atenciones especializadas para garantizar la atenciòn integral a mujeres gestantes, niños y niñas de primera infancia presentes en las reclusiones de mujeres.entos carcelarios.</v>
      </c>
      <c r="O53" t="str">
        <f>VLOOKUP(H53,acciones!$A$2:$I$144,5)</f>
        <v>PC-167b</v>
      </c>
      <c r="P53" t="str">
        <f>VLOOKUP(H53,acciones!$A$1:$J$144,8)</f>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
      <c r="Q53" s="4">
        <f>VLOOKUP(H53,acciones!$A$2:$P$144,11,0)</f>
        <v>42522</v>
      </c>
      <c r="R53" s="4">
        <f>VLOOKUP(H53,acciones!$A$2:$P$144,12,0)</f>
        <v>42705</v>
      </c>
      <c r="S53" t="str">
        <f>VLOOKUP(H53,acciones!$A$2:$P$144,13,0)</f>
        <v>Instituto Colombiano de Bienestar Familiar y Coordinación CIPI</v>
      </c>
      <c r="T53">
        <f>VLOOKUP(H53,acciones!$A$2:$P$144,14,0)</f>
        <v>0</v>
      </c>
      <c r="U53" s="4" t="str">
        <f>VLOOKUP(H53,acciones!$A$2:$P$144,15,0)</f>
        <v/>
      </c>
      <c r="V53">
        <f>VLOOKUP(H53,acciones!$A$2:$P$144,16,0)</f>
        <v>1</v>
      </c>
      <c r="W53" t="str">
        <f>VLOOKUP(O53,ponderacion_problematica_orden!$B$2:$G$164,3,0)</f>
        <v>5. Inadecuadas condiciones de salubridad e higiene en el establecimiento penitenciario y en el manejo de alimentos.</v>
      </c>
      <c r="X53" t="str">
        <f>VLOOKUP(O53,ponderacion_problematica_orden!$B$2:$G$164,4,0)</f>
        <v>h.  El tratamiento y suministro de alimentos en forma poco higiénica. La calidad de la alimentación.</v>
      </c>
      <c r="Y53">
        <f>VLOOKUP(H53,ponderacion_acciones_orden!$A$2:$I$144,9,0)</f>
        <v>10</v>
      </c>
      <c r="Z53">
        <f>VLOOKUP(O53,ponderacion_problematica_orden!$B$2:$G$164,5,0)</f>
        <v>10</v>
      </c>
      <c r="AA53">
        <f>VLOOKUP(O53,ponderacion_problematica_orden!$B$2:$G$164,6,0)</f>
        <v>10</v>
      </c>
      <c r="AB53" t="str">
        <f>IF(Q53&lt;='fecha informe'!$A$2,"SI","NO")</f>
        <v>SI</v>
      </c>
      <c r="AC53">
        <f>IF(AB53="SI",IF(R53&lt;='fecha informe'!$A$2,IF(consolidado!B53&lt;1,0,1),1),1)</f>
        <v>1</v>
      </c>
      <c r="AD53">
        <f t="shared" si="1"/>
        <v>0</v>
      </c>
      <c r="AE53">
        <f>IF(U53&lt;&gt;"",IF(AB53="SI",IF(U53&lt;='fecha informe'!$A$2,IF(consolidado!B53&lt;1,0,1),1),1),1)</f>
        <v>1</v>
      </c>
      <c r="AG53" t="b">
        <f>IF(OR(consolidado!$I53="Ministerio de Salud",consolidado!$I53="DNP"),IF(B53&lt;&gt;[1]consolidado!B53,TRUE,FALSE),FALSE)</f>
        <v>0</v>
      </c>
      <c r="AH53" t="b">
        <f>IF(OR(consolidado!$I53="Ministerio de Salud",consolidado!$I53="DNP"),IF(D53&lt;&gt;[1]consolidado!D53,TRUE,FALSE),FALSE)</f>
        <v>0</v>
      </c>
      <c r="AI53" t="b">
        <f>IF(OR(consolidado!$I53="Ministerio de Salud",consolidado!$I53="DNP"),IF(E53&lt;&gt;[1]consolidado!E53,TRUE,FALSE),FALSE)</f>
        <v>0</v>
      </c>
      <c r="AJ53" t="b">
        <f>IF(OR(consolidado!$I53="Ministerio de Salud",consolidado!$I53="DNP"),IF(F53&lt;&gt;[1]consolidado!F53,TRUE,FALSE),FALSE)</f>
        <v>0</v>
      </c>
      <c r="AK53" t="b">
        <f>IF(OR(consolidado!$I53="Ministerio de Salud",consolidado!$I53="DNP"),IF(G53&lt;&gt;[1]consolidado!G53,TRUE,FALSE),FALSE)</f>
        <v>0</v>
      </c>
    </row>
    <row r="54" spans="1:37" hidden="1" x14ac:dyDescent="0.25">
      <c r="A54" s="6">
        <v>136</v>
      </c>
      <c r="B54" s="34">
        <v>0.7</v>
      </c>
      <c r="C54" s="7">
        <v>42643</v>
      </c>
      <c r="D54" s="6" t="s">
        <v>566</v>
      </c>
      <c r="E54" s="6" t="s">
        <v>18</v>
      </c>
      <c r="F54" s="6" t="s">
        <v>567</v>
      </c>
      <c r="H54" s="6">
        <v>136</v>
      </c>
      <c r="I54" s="6" t="s">
        <v>47</v>
      </c>
      <c r="J54" s="6" t="s">
        <v>13</v>
      </c>
      <c r="K54" s="6" t="s">
        <v>13</v>
      </c>
      <c r="L54" s="6" t="s">
        <v>14</v>
      </c>
      <c r="M54" s="6" t="s">
        <v>568</v>
      </c>
      <c r="N54" t="str">
        <f>VLOOKUP(H54,acciones!$A$2:$I$144,6)</f>
        <v>Registro y seguimiento de las atenciones brindadas a las madres gestantes y lactantes y a  los niños y niñas de primera infancia presentes en los establecimientos carcelarios.</v>
      </c>
      <c r="O54" t="str">
        <f>VLOOKUP(H54,acciones!$A$2:$I$144,5)</f>
        <v>PC-167b</v>
      </c>
      <c r="P54" t="str">
        <f>VLOOKUP(H54,acciones!$A$1:$J$144,8)</f>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
      <c r="Q54" s="4">
        <f>VLOOKUP(H54,acciones!$A$2:$P$144,11,0)</f>
        <v>42522</v>
      </c>
      <c r="R54" s="4">
        <f>VLOOKUP(H54,acciones!$A$2:$P$144,12,0)</f>
        <v>42705</v>
      </c>
      <c r="S54" t="str">
        <f>VLOOKUP(H54,acciones!$A$2:$P$144,13,0)</f>
        <v>Ministerio de Educación Nacional</v>
      </c>
      <c r="T54">
        <f>VLOOKUP(H54,acciones!$A$2:$P$144,14,0)</f>
        <v>0</v>
      </c>
      <c r="U54" s="4" t="str">
        <f>VLOOKUP(H54,acciones!$A$2:$P$144,15,0)</f>
        <v/>
      </c>
      <c r="V54">
        <f>VLOOKUP(H54,acciones!$A$2:$P$144,16,0)</f>
        <v>1</v>
      </c>
      <c r="W54" t="str">
        <f>VLOOKUP(O54,ponderacion_problematica_orden!$B$2:$G$164,3,0)</f>
        <v>5. Inadecuadas condiciones de salubridad e higiene en el establecimiento penitenciario y en el manejo de alimentos.</v>
      </c>
      <c r="X54" t="str">
        <f>VLOOKUP(O54,ponderacion_problematica_orden!$B$2:$G$164,4,0)</f>
        <v>h.  El tratamiento y suministro de alimentos en forma poco higiénica. La calidad de la alimentación.</v>
      </c>
      <c r="Y54">
        <f>VLOOKUP(H54,ponderacion_acciones_orden!$A$2:$I$144,9,0)</f>
        <v>10</v>
      </c>
      <c r="Z54">
        <f>VLOOKUP(O54,ponderacion_problematica_orden!$B$2:$G$164,5,0)</f>
        <v>10</v>
      </c>
      <c r="AA54">
        <f>VLOOKUP(O54,ponderacion_problematica_orden!$B$2:$G$164,6,0)</f>
        <v>10</v>
      </c>
      <c r="AB54" t="str">
        <f>IF(Q54&lt;='fecha informe'!$A$2,"SI","NO")</f>
        <v>SI</v>
      </c>
      <c r="AC54">
        <f>IF(AB54="SI",IF(R54&lt;='fecha informe'!$A$2,IF(consolidado!B54&lt;1,0,1),1),1)</f>
        <v>1</v>
      </c>
      <c r="AD54">
        <f t="shared" si="1"/>
        <v>0</v>
      </c>
      <c r="AE54">
        <f>IF(U54&lt;&gt;"",IF(AB54="SI",IF(U54&lt;='fecha informe'!$A$2,IF(consolidado!B54&lt;1,0,1),1),1),1)</f>
        <v>1</v>
      </c>
      <c r="AG54" t="b">
        <f>IF(OR(consolidado!$I54="Ministerio de Salud",consolidado!$I54="DNP"),IF(B54&lt;&gt;[1]consolidado!B54,TRUE,FALSE),FALSE)</f>
        <v>0</v>
      </c>
      <c r="AH54" t="b">
        <f>IF(OR(consolidado!$I54="Ministerio de Salud",consolidado!$I54="DNP"),IF(D54&lt;&gt;[1]consolidado!D54,TRUE,FALSE),FALSE)</f>
        <v>0</v>
      </c>
      <c r="AI54" t="b">
        <f>IF(OR(consolidado!$I54="Ministerio de Salud",consolidado!$I54="DNP"),IF(E54&lt;&gt;[1]consolidado!E54,TRUE,FALSE),FALSE)</f>
        <v>0</v>
      </c>
      <c r="AJ54" t="b">
        <f>IF(OR(consolidado!$I54="Ministerio de Salud",consolidado!$I54="DNP"),IF(F54&lt;&gt;[1]consolidado!F54,TRUE,FALSE),FALSE)</f>
        <v>0</v>
      </c>
      <c r="AK54" t="b">
        <f>IF(OR(consolidado!$I54="Ministerio de Salud",consolidado!$I54="DNP"),IF(G54&lt;&gt;[1]consolidado!G54,TRUE,FALSE),FALSE)</f>
        <v>0</v>
      </c>
    </row>
    <row r="55" spans="1:37" hidden="1" x14ac:dyDescent="0.25">
      <c r="A55" s="6">
        <v>137</v>
      </c>
      <c r="B55" s="34">
        <v>0.7</v>
      </c>
      <c r="C55" s="7">
        <v>42643</v>
      </c>
      <c r="D55" s="6" t="s">
        <v>569</v>
      </c>
      <c r="E55" s="6" t="s">
        <v>570</v>
      </c>
      <c r="F55" s="6" t="s">
        <v>571</v>
      </c>
      <c r="H55" s="6">
        <v>137</v>
      </c>
      <c r="I55" s="6" t="s">
        <v>47</v>
      </c>
      <c r="J55" s="6" t="s">
        <v>13</v>
      </c>
      <c r="K55" s="6" t="s">
        <v>13</v>
      </c>
      <c r="L55" s="6" t="s">
        <v>14</v>
      </c>
      <c r="M55" s="6" t="s">
        <v>572</v>
      </c>
      <c r="N55" t="str">
        <f>VLOOKUP(H55,acciones!$A$2:$I$144,6)</f>
        <v>Revision y actualización del lineamiento tecnico de la modalidad de educacion inicial "Niños menores de tres años, hijos(as) de internas en establecimeintos de reclusiòn".</v>
      </c>
      <c r="O55" t="str">
        <f>VLOOKUP(H55,acciones!$A$2:$I$144,5)</f>
        <v>PC-167b</v>
      </c>
      <c r="P55" t="str">
        <f>VLOOKUP(H55,acciones!$A$1:$J$144,8)</f>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
      <c r="Q55" s="4">
        <f>VLOOKUP(H55,acciones!$A$2:$P$144,11,0)</f>
        <v>42552</v>
      </c>
      <c r="R55" s="4">
        <f>VLOOKUP(H55,acciones!$A$2:$P$144,12,0)</f>
        <v>42614</v>
      </c>
      <c r="S55" t="str">
        <f>VLOOKUP(H55,acciones!$A$2:$P$144,13,0)</f>
        <v>Ministerio de Salud y Protección Social</v>
      </c>
      <c r="T55">
        <f>VLOOKUP(H55,acciones!$A$2:$P$144,14,0)</f>
        <v>0</v>
      </c>
      <c r="U55" s="4" t="str">
        <f>VLOOKUP(H55,acciones!$A$2:$P$144,15,0)</f>
        <v/>
      </c>
      <c r="V55">
        <f>VLOOKUP(H55,acciones!$A$2:$P$144,16,0)</f>
        <v>1</v>
      </c>
      <c r="W55" t="str">
        <f>VLOOKUP(O55,ponderacion_problematica_orden!$B$2:$G$164,3,0)</f>
        <v>5. Inadecuadas condiciones de salubridad e higiene en el establecimiento penitenciario y en el manejo de alimentos.</v>
      </c>
      <c r="X55" t="str">
        <f>VLOOKUP(O55,ponderacion_problematica_orden!$B$2:$G$164,4,0)</f>
        <v>h.  El tratamiento y suministro de alimentos en forma poco higiénica. La calidad de la alimentación.</v>
      </c>
      <c r="Y55">
        <f>VLOOKUP(H55,ponderacion_acciones_orden!$A$2:$I$144,9,0)</f>
        <v>10</v>
      </c>
      <c r="Z55">
        <f>VLOOKUP(O55,ponderacion_problematica_orden!$B$2:$G$164,5,0)</f>
        <v>10</v>
      </c>
      <c r="AA55">
        <f>VLOOKUP(O55,ponderacion_problematica_orden!$B$2:$G$164,6,0)</f>
        <v>10</v>
      </c>
      <c r="AB55" t="str">
        <f>IF(Q55&lt;='fecha informe'!$A$2,"SI","NO")</f>
        <v>SI</v>
      </c>
      <c r="AC55">
        <f>IF(AB55="SI",IF(R55&lt;='fecha informe'!$A$2,IF(consolidado!B55&lt;1,0,1),1),1)</f>
        <v>0</v>
      </c>
      <c r="AD55">
        <f t="shared" si="1"/>
        <v>0</v>
      </c>
      <c r="AE55">
        <f>IF(U55&lt;&gt;"",IF(AB55="SI",IF(U55&lt;='fecha informe'!$A$2,IF(consolidado!B55&lt;1,0,1),1),1),1)</f>
        <v>1</v>
      </c>
      <c r="AG55" t="b">
        <f>IF(OR(consolidado!$I55="Ministerio de Salud",consolidado!$I55="DNP"),IF(B55&lt;&gt;[1]consolidado!B55,TRUE,FALSE),FALSE)</f>
        <v>0</v>
      </c>
      <c r="AH55" t="b">
        <f>IF(OR(consolidado!$I55="Ministerio de Salud",consolidado!$I55="DNP"),IF(D55&lt;&gt;[1]consolidado!D55,TRUE,FALSE),FALSE)</f>
        <v>0</v>
      </c>
      <c r="AI55" t="b">
        <f>IF(OR(consolidado!$I55="Ministerio de Salud",consolidado!$I55="DNP"),IF(E55&lt;&gt;[1]consolidado!E55,TRUE,FALSE),FALSE)</f>
        <v>0</v>
      </c>
      <c r="AJ55" t="b">
        <f>IF(OR(consolidado!$I55="Ministerio de Salud",consolidado!$I55="DNP"),IF(F55&lt;&gt;[1]consolidado!F55,TRUE,FALSE),FALSE)</f>
        <v>0</v>
      </c>
      <c r="AK55" t="b">
        <f>IF(OR(consolidado!$I55="Ministerio de Salud",consolidado!$I55="DNP"),IF(G55&lt;&gt;[1]consolidado!G55,TRUE,FALSE),FALSE)</f>
        <v>0</v>
      </c>
    </row>
    <row r="56" spans="1:37" hidden="1" x14ac:dyDescent="0.25">
      <c r="A56" s="6">
        <v>138</v>
      </c>
      <c r="B56" s="34" t="s">
        <v>13</v>
      </c>
      <c r="C56" s="7" t="s">
        <v>13</v>
      </c>
      <c r="D56" s="6" t="s">
        <v>573</v>
      </c>
      <c r="E56" s="6" t="s">
        <v>13</v>
      </c>
      <c r="F56" s="6" t="s">
        <v>13</v>
      </c>
      <c r="G56" s="6" t="s">
        <v>13</v>
      </c>
      <c r="H56" s="6">
        <v>138</v>
      </c>
      <c r="I56" s="6" t="s">
        <v>47</v>
      </c>
      <c r="J56" s="6" t="s">
        <v>13</v>
      </c>
      <c r="K56" s="6" t="s">
        <v>13</v>
      </c>
      <c r="L56" s="6" t="s">
        <v>14</v>
      </c>
      <c r="M56" s="6" t="s">
        <v>13</v>
      </c>
      <c r="N56" t="str">
        <f>VLOOKUP(H56,acciones!$A$2:$I$144,6)</f>
        <v>Definición del esquema de atención a madres gestantes y lactantes y niños y niñas de primera infancia,  acorde con las condiciones carcelarias y a los lineamientos de la política de atención integral a la primera infancia.</v>
      </c>
      <c r="O56" t="str">
        <f>VLOOKUP(H56,acciones!$A$2:$I$144,5)</f>
        <v>PC-167b</v>
      </c>
      <c r="P56" t="str">
        <f>VLOOKUP(H56,acciones!$A$1:$J$144,8)</f>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
      <c r="Q56" s="4">
        <f>VLOOKUP(H56,acciones!$A$2:$P$144,11,0)</f>
        <v>42552</v>
      </c>
      <c r="R56" s="4">
        <f>VLOOKUP(H56,acciones!$A$2:$P$144,12,0)</f>
        <v>42644</v>
      </c>
      <c r="S56" t="str">
        <f>VLOOKUP(H56,acciones!$A$2:$P$144,13,0)</f>
        <v>Ministerio de Salud y Protección Social</v>
      </c>
      <c r="T56">
        <f>VLOOKUP(H56,acciones!$A$2:$P$144,14,0)</f>
        <v>0</v>
      </c>
      <c r="U56" s="4" t="str">
        <f>VLOOKUP(H56,acciones!$A$2:$P$144,15,0)</f>
        <v/>
      </c>
      <c r="V56">
        <f>VLOOKUP(H56,acciones!$A$2:$P$144,16,0)</f>
        <v>1</v>
      </c>
      <c r="W56" t="str">
        <f>VLOOKUP(O56,ponderacion_problematica_orden!$B$2:$G$164,3,0)</f>
        <v>5. Inadecuadas condiciones de salubridad e higiene en el establecimiento penitenciario y en el manejo de alimentos.</v>
      </c>
      <c r="X56" t="str">
        <f>VLOOKUP(O56,ponderacion_problematica_orden!$B$2:$G$164,4,0)</f>
        <v>h.  El tratamiento y suministro de alimentos en forma poco higiénica. La calidad de la alimentación.</v>
      </c>
      <c r="Y56">
        <f>VLOOKUP(H56,ponderacion_acciones_orden!$A$2:$I$144,9,0)</f>
        <v>10</v>
      </c>
      <c r="Z56">
        <f>VLOOKUP(O56,ponderacion_problematica_orden!$B$2:$G$164,5,0)</f>
        <v>10</v>
      </c>
      <c r="AA56">
        <f>VLOOKUP(O56,ponderacion_problematica_orden!$B$2:$G$164,6,0)</f>
        <v>10</v>
      </c>
      <c r="AB56" t="str">
        <f>IF(Q56&lt;='fecha informe'!$A$2,"SI","NO")</f>
        <v>SI</v>
      </c>
      <c r="AC56">
        <f>IF(AB56="SI",IF(R56&lt;='fecha informe'!$A$2,IF(consolidado!B56&lt;1,0,1),1),1)</f>
        <v>1</v>
      </c>
      <c r="AD56">
        <f t="shared" si="1"/>
        <v>1</v>
      </c>
      <c r="AE56">
        <f>IF(U56&lt;&gt;"",IF(AB56="SI",IF(U56&lt;='fecha informe'!$A$2,IF(consolidado!B56&lt;1,0,1),1),1),1)</f>
        <v>1</v>
      </c>
      <c r="AG56" t="b">
        <f>IF(OR(consolidado!$I56="Ministerio de Salud",consolidado!$I56="DNP"),IF(B56&lt;&gt;[1]consolidado!B56,TRUE,FALSE),FALSE)</f>
        <v>0</v>
      </c>
      <c r="AH56" t="b">
        <f>IF(OR(consolidado!$I56="Ministerio de Salud",consolidado!$I56="DNP"),IF(D56&lt;&gt;[1]consolidado!D56,TRUE,FALSE),FALSE)</f>
        <v>0</v>
      </c>
      <c r="AI56" t="b">
        <f>IF(OR(consolidado!$I56="Ministerio de Salud",consolidado!$I56="DNP"),IF(E56&lt;&gt;[1]consolidado!E56,TRUE,FALSE),FALSE)</f>
        <v>0</v>
      </c>
      <c r="AJ56" t="b">
        <f>IF(OR(consolidado!$I56="Ministerio de Salud",consolidado!$I56="DNP"),IF(F56&lt;&gt;[1]consolidado!F56,TRUE,FALSE),FALSE)</f>
        <v>0</v>
      </c>
      <c r="AK56" t="b">
        <f>IF(OR(consolidado!$I56="Ministerio de Salud",consolidado!$I56="DNP"),IF(G56&lt;&gt;[1]consolidado!G56,TRUE,FALSE),FALSE)</f>
        <v>0</v>
      </c>
    </row>
    <row r="57" spans="1:37" hidden="1" x14ac:dyDescent="0.25">
      <c r="A57" s="6">
        <v>139</v>
      </c>
      <c r="B57" s="34">
        <v>0.4</v>
      </c>
      <c r="C57" s="7">
        <v>42643</v>
      </c>
      <c r="D57" s="6" t="s">
        <v>574</v>
      </c>
      <c r="E57" s="6" t="s">
        <v>575</v>
      </c>
      <c r="F57" s="6" t="s">
        <v>576</v>
      </c>
      <c r="H57" s="6">
        <v>139</v>
      </c>
      <c r="I57" s="6" t="s">
        <v>47</v>
      </c>
      <c r="J57" s="6" t="s">
        <v>13</v>
      </c>
      <c r="K57" s="6" t="s">
        <v>13</v>
      </c>
      <c r="L57" s="6" t="s">
        <v>14</v>
      </c>
      <c r="M57" s="6" t="s">
        <v>577</v>
      </c>
      <c r="N57" t="str">
        <f>VLOOKUP(H57,acciones!$A$2:$I$144,6)</f>
        <v xml:space="preserve">Actualización análisis situacional de las madres gestantes y lactantes y de los niños y niñas de la primera infancia que nacen y viven en reclusiones de mujeres en el marco del convenio tripartito entre el INPEC, la USPEC y el ICBF. </v>
      </c>
      <c r="O57" t="str">
        <f>VLOOKUP(H57,acciones!$A$2:$I$144,5)</f>
        <v>PC-167b</v>
      </c>
      <c r="P57" t="str">
        <f>VLOOKUP(H57,acciones!$A$1:$J$144,8)</f>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
      <c r="Q57" s="4">
        <f>VLOOKUP(H57,acciones!$A$2:$P$144,11,0)</f>
        <v>42552</v>
      </c>
      <c r="R57" s="4">
        <f>VLOOKUP(H57,acciones!$A$2:$P$144,12,0)</f>
        <v>42705</v>
      </c>
      <c r="S57" t="str">
        <f>VLOOKUP(H57,acciones!$A$2:$P$144,13,0)</f>
        <v>Secretaría Jurídica - Dirección de Seguridad y Dirección de Gestión General</v>
      </c>
      <c r="T57">
        <f>VLOOKUP(H57,acciones!$A$2:$P$144,14,0)</f>
        <v>0</v>
      </c>
      <c r="U57" s="4" t="str">
        <f>VLOOKUP(H57,acciones!$A$2:$P$144,15,0)</f>
        <v/>
      </c>
      <c r="V57">
        <f>VLOOKUP(H57,acciones!$A$2:$P$144,16,0)</f>
        <v>1</v>
      </c>
      <c r="W57" t="str">
        <f>VLOOKUP(O57,ponderacion_problematica_orden!$B$2:$G$164,3,0)</f>
        <v>5. Inadecuadas condiciones de salubridad e higiene en el establecimiento penitenciario y en el manejo de alimentos.</v>
      </c>
      <c r="X57" t="str">
        <f>VLOOKUP(O57,ponderacion_problematica_orden!$B$2:$G$164,4,0)</f>
        <v>h.  El tratamiento y suministro de alimentos en forma poco higiénica. La calidad de la alimentación.</v>
      </c>
      <c r="Y57">
        <f>VLOOKUP(H57,ponderacion_acciones_orden!$A$2:$I$144,9,0)</f>
        <v>10</v>
      </c>
      <c r="Z57">
        <f>VLOOKUP(O57,ponderacion_problematica_orden!$B$2:$G$164,5,0)</f>
        <v>10</v>
      </c>
      <c r="AA57">
        <f>VLOOKUP(O57,ponderacion_problematica_orden!$B$2:$G$164,6,0)</f>
        <v>10</v>
      </c>
      <c r="AB57" t="str">
        <f>IF(Q57&lt;='fecha informe'!$A$2,"SI","NO")</f>
        <v>SI</v>
      </c>
      <c r="AC57">
        <f>IF(AB57="SI",IF(R57&lt;='fecha informe'!$A$2,IF(consolidado!B57&lt;1,0,1),1),1)</f>
        <v>1</v>
      </c>
      <c r="AD57">
        <f t="shared" si="1"/>
        <v>0</v>
      </c>
      <c r="AE57">
        <f>IF(U57&lt;&gt;"",IF(AB57="SI",IF(U57&lt;='fecha informe'!$A$2,IF(consolidado!B57&lt;1,0,1),1),1),1)</f>
        <v>1</v>
      </c>
      <c r="AG57" t="b">
        <f>IF(OR(consolidado!$I57="Ministerio de Salud",consolidado!$I57="DNP"),IF(B57&lt;&gt;[1]consolidado!B57,TRUE,FALSE),FALSE)</f>
        <v>0</v>
      </c>
      <c r="AH57" t="b">
        <f>IF(OR(consolidado!$I57="Ministerio de Salud",consolidado!$I57="DNP"),IF(D57&lt;&gt;[1]consolidado!D57,TRUE,FALSE),FALSE)</f>
        <v>0</v>
      </c>
      <c r="AI57" t="b">
        <f>IF(OR(consolidado!$I57="Ministerio de Salud",consolidado!$I57="DNP"),IF(E57&lt;&gt;[1]consolidado!E57,TRUE,FALSE),FALSE)</f>
        <v>0</v>
      </c>
      <c r="AJ57" t="b">
        <f>IF(OR(consolidado!$I57="Ministerio de Salud",consolidado!$I57="DNP"),IF(F57&lt;&gt;[1]consolidado!F57,TRUE,FALSE),FALSE)</f>
        <v>0</v>
      </c>
      <c r="AK57" t="b">
        <f>IF(OR(consolidado!$I57="Ministerio de Salud",consolidado!$I57="DNP"),IF(G57&lt;&gt;[1]consolidado!G57,TRUE,FALSE),FALSE)</f>
        <v>0</v>
      </c>
    </row>
    <row r="58" spans="1:37" hidden="1" x14ac:dyDescent="0.25">
      <c r="A58" s="6">
        <v>140</v>
      </c>
      <c r="B58" s="34">
        <v>0.4</v>
      </c>
      <c r="C58" s="7">
        <v>42643</v>
      </c>
      <c r="D58" s="6" t="s">
        <v>578</v>
      </c>
      <c r="E58" s="6" t="s">
        <v>579</v>
      </c>
      <c r="F58" s="6" t="s">
        <v>580</v>
      </c>
      <c r="H58" s="6">
        <v>140</v>
      </c>
      <c r="I58" s="6" t="s">
        <v>47</v>
      </c>
      <c r="J58" s="6" t="s">
        <v>13</v>
      </c>
      <c r="K58" s="6" t="s">
        <v>13</v>
      </c>
      <c r="L58" s="6" t="s">
        <v>14</v>
      </c>
      <c r="M58" s="6" t="s">
        <v>581</v>
      </c>
      <c r="N58" t="str">
        <f>VLOOKUP(H58,acciones!$A$2:$I$144,6)</f>
        <v>Fortalecimiento de la modalidad de educacion inicial "niños menores de tres años, hijos(as) de internas en establecimeintos de reclusiòn".</v>
      </c>
      <c r="O58" t="str">
        <f>VLOOKUP(H58,acciones!$A$2:$I$144,5)</f>
        <v>PC-167b</v>
      </c>
      <c r="P58" t="str">
        <f>VLOOKUP(H58,acciones!$A$1:$J$144,8)</f>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 la Estrategia de Atención Integral a la Primera Infancia De Cero a Siempre.</v>
      </c>
      <c r="Q58" s="4">
        <f>VLOOKUP(H58,acciones!$A$2:$P$144,11,0)</f>
        <v>42552</v>
      </c>
      <c r="R58" s="4">
        <f>VLOOKUP(H58,acciones!$A$2:$P$144,12,0)</f>
        <v>42705</v>
      </c>
      <c r="S58">
        <f>VLOOKUP(H58,acciones!$A$2:$P$144,13,0)</f>
        <v>0</v>
      </c>
      <c r="T58">
        <f>VLOOKUP(H58,acciones!$A$2:$P$144,14,0)</f>
        <v>0</v>
      </c>
      <c r="U58" s="4" t="str">
        <f>VLOOKUP(H58,acciones!$A$2:$P$144,15,0)</f>
        <v/>
      </c>
      <c r="V58">
        <f>VLOOKUP(H58,acciones!$A$2:$P$144,16,0)</f>
        <v>1</v>
      </c>
      <c r="W58" t="str">
        <f>VLOOKUP(O58,ponderacion_problematica_orden!$B$2:$G$164,3,0)</f>
        <v>5. Inadecuadas condiciones de salubridad e higiene en el establecimiento penitenciario y en el manejo de alimentos.</v>
      </c>
      <c r="X58" t="str">
        <f>VLOOKUP(O58,ponderacion_problematica_orden!$B$2:$G$164,4,0)</f>
        <v>h.  El tratamiento y suministro de alimentos en forma poco higiénica. La calidad de la alimentación.</v>
      </c>
      <c r="Y58">
        <f>VLOOKUP(H58,ponderacion_acciones_orden!$A$2:$I$144,9,0)</f>
        <v>0</v>
      </c>
      <c r="Z58">
        <f>VLOOKUP(O58,ponderacion_problematica_orden!$B$2:$G$164,5,0)</f>
        <v>10</v>
      </c>
      <c r="AA58">
        <f>VLOOKUP(O58,ponderacion_problematica_orden!$B$2:$G$164,6,0)</f>
        <v>10</v>
      </c>
      <c r="AB58" t="str">
        <f>IF(Q58&lt;='fecha informe'!$A$2,"SI","NO")</f>
        <v>SI</v>
      </c>
      <c r="AC58">
        <f>IF(AB58="SI",IF(R58&lt;='fecha informe'!$A$2,IF(consolidado!B58&lt;1,0,1),1),1)</f>
        <v>1</v>
      </c>
      <c r="AD58">
        <f t="shared" si="1"/>
        <v>0</v>
      </c>
      <c r="AE58">
        <f>IF(U58&lt;&gt;"",IF(AB58="SI",IF(U58&lt;='fecha informe'!$A$2,IF(consolidado!B58&lt;1,0,1),1),1),1)</f>
        <v>1</v>
      </c>
      <c r="AG58" t="b">
        <f>IF(OR(consolidado!$I58="Ministerio de Salud",consolidado!$I58="DNP"),IF(B58&lt;&gt;[1]consolidado!B58,TRUE,FALSE),FALSE)</f>
        <v>0</v>
      </c>
      <c r="AH58" t="b">
        <f>IF(OR(consolidado!$I58="Ministerio de Salud",consolidado!$I58="DNP"),IF(D58&lt;&gt;[1]consolidado!D58,TRUE,FALSE),FALSE)</f>
        <v>0</v>
      </c>
      <c r="AI58" t="b">
        <f>IF(OR(consolidado!$I58="Ministerio de Salud",consolidado!$I58="DNP"),IF(E58&lt;&gt;[1]consolidado!E58,TRUE,FALSE),FALSE)</f>
        <v>0</v>
      </c>
      <c r="AJ58" t="b">
        <f>IF(OR(consolidado!$I58="Ministerio de Salud",consolidado!$I58="DNP"),IF(F58&lt;&gt;[1]consolidado!F58,TRUE,FALSE),FALSE)</f>
        <v>0</v>
      </c>
      <c r="AK58" t="b">
        <f>IF(OR(consolidado!$I58="Ministerio de Salud",consolidado!$I58="DNP"),IF(G58&lt;&gt;[1]consolidado!G58,TRUE,FALSE),FALSE)</f>
        <v>0</v>
      </c>
    </row>
    <row r="59" spans="1:37" hidden="1" x14ac:dyDescent="0.25">
      <c r="A59" s="6">
        <v>141</v>
      </c>
      <c r="B59" s="34">
        <v>0.5</v>
      </c>
      <c r="C59" s="7">
        <v>42643</v>
      </c>
      <c r="D59" s="6" t="s">
        <v>582</v>
      </c>
      <c r="E59" s="6" t="s">
        <v>583</v>
      </c>
      <c r="F59" s="6" t="s">
        <v>584</v>
      </c>
      <c r="G59" s="6" t="s">
        <v>585</v>
      </c>
      <c r="H59" s="6">
        <v>141</v>
      </c>
      <c r="I59" s="6" t="s">
        <v>47</v>
      </c>
      <c r="J59" s="6" t="s">
        <v>13</v>
      </c>
      <c r="K59" s="6" t="s">
        <v>13</v>
      </c>
      <c r="L59" s="6" t="s">
        <v>14</v>
      </c>
      <c r="M59" s="6" t="s">
        <v>586</v>
      </c>
      <c r="N59" t="str">
        <f>VLOOKUP(H59,acciones!$A$2:$I$144,6)</f>
        <v>Gestión para que las Direcciones Territoriales de Salud desarrollen las acciones del Plan de los Mil Primeros Días de Vida al interior de las cárceles</v>
      </c>
      <c r="O59" t="str">
        <f>VLOOKUP(H59,acciones!$A$2:$I$144,5)</f>
        <v>PC-167c</v>
      </c>
      <c r="P59" t="str">
        <f>VLOOKUP(H59,acciones!$A$1:$J$144,8)</f>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(ii) el Esquema de los Primeros Mil Días de Vida, conforme corresponda</v>
      </c>
      <c r="Q59" s="4">
        <f>VLOOKUP(H59,acciones!$A$2:$P$144,11,0)</f>
        <v>42552</v>
      </c>
      <c r="R59" s="4">
        <f>VLOOKUP(H59,acciones!$A$2:$P$144,12,0)</f>
        <v>42705</v>
      </c>
      <c r="S59">
        <f>VLOOKUP(H59,acciones!$A$2:$P$144,13,0)</f>
        <v>0</v>
      </c>
      <c r="T59">
        <f>VLOOKUP(H59,acciones!$A$2:$P$144,14,0)</f>
        <v>0</v>
      </c>
      <c r="U59" s="4" t="str">
        <f>VLOOKUP(H59,acciones!$A$2:$P$144,15,0)</f>
        <v/>
      </c>
      <c r="V59">
        <f>VLOOKUP(H59,acciones!$A$2:$P$144,16,0)</f>
        <v>1</v>
      </c>
      <c r="W59" t="str">
        <f>VLOOKUP(O59,ponderacion_problematica_orden!$B$2:$G$164,3,0)</f>
        <v>5. Inadecuadas condiciones de salubridad e higiene en el establecimiento penitenciario y en el manejo de alimentos.</v>
      </c>
      <c r="X59" t="str">
        <f>VLOOKUP(O59,ponderacion_problematica_orden!$B$2:$G$164,4,0)</f>
        <v>h.  El tratamiento y suministro de alimentos en forma poco higiénica. La calidad de la alimentación.</v>
      </c>
      <c r="Y59">
        <f>VLOOKUP(H59,ponderacion_acciones_orden!$A$2:$I$144,9,0)</f>
        <v>0</v>
      </c>
      <c r="Z59">
        <f>VLOOKUP(O59,ponderacion_problematica_orden!$B$2:$G$164,5,0)</f>
        <v>10</v>
      </c>
      <c r="AA59">
        <f>VLOOKUP(O59,ponderacion_problematica_orden!$B$2:$G$164,6,0)</f>
        <v>10</v>
      </c>
      <c r="AB59" t="str">
        <f>IF(Q59&lt;='fecha informe'!$A$2,"SI","NO")</f>
        <v>SI</v>
      </c>
      <c r="AC59">
        <f>IF(AB59="SI",IF(R59&lt;='fecha informe'!$A$2,IF(consolidado!B59&lt;1,0,1),1),1)</f>
        <v>1</v>
      </c>
      <c r="AD59">
        <f t="shared" si="1"/>
        <v>0</v>
      </c>
      <c r="AE59">
        <f>IF(U59&lt;&gt;"",IF(AB59="SI",IF(U59&lt;='fecha informe'!$A$2,IF(consolidado!B59&lt;1,0,1),1),1),1)</f>
        <v>1</v>
      </c>
      <c r="AG59" t="b">
        <f>IF(OR(consolidado!$I59="Ministerio de Salud",consolidado!$I59="DNP"),IF(B59&lt;&gt;[1]consolidado!B59,TRUE,FALSE),FALSE)</f>
        <v>0</v>
      </c>
      <c r="AH59" t="b">
        <f>IF(OR(consolidado!$I59="Ministerio de Salud",consolidado!$I59="DNP"),IF(D59&lt;&gt;[1]consolidado!D59,TRUE,FALSE),FALSE)</f>
        <v>0</v>
      </c>
      <c r="AI59" t="b">
        <f>IF(OR(consolidado!$I59="Ministerio de Salud",consolidado!$I59="DNP"),IF(E59&lt;&gt;[1]consolidado!E59,TRUE,FALSE),FALSE)</f>
        <v>0</v>
      </c>
      <c r="AJ59" t="b">
        <f>IF(OR(consolidado!$I59="Ministerio de Salud",consolidado!$I59="DNP"),IF(F59&lt;&gt;[1]consolidado!F59,TRUE,FALSE),FALSE)</f>
        <v>0</v>
      </c>
      <c r="AK59" t="b">
        <f>IF(OR(consolidado!$I59="Ministerio de Salud",consolidado!$I59="DNP"),IF(G59&lt;&gt;[1]consolidado!G59,TRUE,FALSE),FALSE)</f>
        <v>0</v>
      </c>
    </row>
    <row r="60" spans="1:37" hidden="1" x14ac:dyDescent="0.25">
      <c r="A60" s="6">
        <v>142</v>
      </c>
      <c r="B60" s="34">
        <v>0.3</v>
      </c>
      <c r="C60" s="7">
        <v>42643</v>
      </c>
      <c r="D60" s="6" t="s">
        <v>587</v>
      </c>
      <c r="E60" s="6" t="s">
        <v>588</v>
      </c>
      <c r="F60" s="6" t="s">
        <v>589</v>
      </c>
      <c r="G60" s="6" t="s">
        <v>590</v>
      </c>
      <c r="H60" s="6">
        <v>142</v>
      </c>
      <c r="I60" s="6" t="s">
        <v>47</v>
      </c>
      <c r="J60" s="6" t="s">
        <v>13</v>
      </c>
      <c r="K60" s="6" t="s">
        <v>13</v>
      </c>
      <c r="L60" s="6" t="s">
        <v>14</v>
      </c>
      <c r="M60" s="6" t="s">
        <v>591</v>
      </c>
      <c r="N60" t="str">
        <f>VLOOKUP(H60,acciones!$A$2:$I$144,6)</f>
        <v xml:space="preserve">Seguimiento de los niños y niñas menores de tres años que se encuentran con sus madres en los centros de reclusión, para determinar afiliación y acceso a los servicios en el marco del SGSSS </v>
      </c>
      <c r="O60" t="str">
        <f>VLOOKUP(H60,acciones!$A$2:$I$144,5)</f>
        <v>PC-167c</v>
      </c>
      <c r="P60" t="str">
        <f>VLOOKUP(H60,acciones!$A$1:$J$144,8)</f>
        <v>En el caso de los niños que, nacidos en la prisión o presentes en ella con ocasión de la lactancia, para efectos de la alimentación, como de los demás factores de su desarrollo deberá hacer presencia el programa de la Presidencia de la República, De Cero a Siempre, que deberá implementar (...) (ii) el Esquema de los Primeros Mil Días de Vida, conforme corresponda</v>
      </c>
      <c r="Q60" s="4">
        <f>VLOOKUP(H60,acciones!$A$2:$P$144,11,0)</f>
        <v>42552</v>
      </c>
      <c r="R60" s="4">
        <f>VLOOKUP(H60,acciones!$A$2:$P$144,12,0)</f>
        <v>42705</v>
      </c>
      <c r="S60">
        <f>VLOOKUP(H60,acciones!$A$2:$P$144,13,0)</f>
        <v>0</v>
      </c>
      <c r="T60">
        <f>VLOOKUP(H60,acciones!$A$2:$P$144,14,0)</f>
        <v>0</v>
      </c>
      <c r="U60" s="4" t="str">
        <f>VLOOKUP(H60,acciones!$A$2:$P$144,15,0)</f>
        <v/>
      </c>
      <c r="V60">
        <f>VLOOKUP(H60,acciones!$A$2:$P$144,16,0)</f>
        <v>1</v>
      </c>
      <c r="W60" t="str">
        <f>VLOOKUP(O60,ponderacion_problematica_orden!$B$2:$G$164,3,0)</f>
        <v>5. Inadecuadas condiciones de salubridad e higiene en el establecimiento penitenciario y en el manejo de alimentos.</v>
      </c>
      <c r="X60" t="str">
        <f>VLOOKUP(O60,ponderacion_problematica_orden!$B$2:$G$164,4,0)</f>
        <v>h.  El tratamiento y suministro de alimentos en forma poco higiénica. La calidad de la alimentación.</v>
      </c>
      <c r="Y60">
        <f>VLOOKUP(H60,ponderacion_acciones_orden!$A$2:$I$144,9,0)</f>
        <v>0</v>
      </c>
      <c r="Z60">
        <f>VLOOKUP(O60,ponderacion_problematica_orden!$B$2:$G$164,5,0)</f>
        <v>10</v>
      </c>
      <c r="AA60">
        <f>VLOOKUP(O60,ponderacion_problematica_orden!$B$2:$G$164,6,0)</f>
        <v>10</v>
      </c>
      <c r="AB60" t="str">
        <f>IF(Q60&lt;='fecha informe'!$A$2,"SI","NO")</f>
        <v>SI</v>
      </c>
      <c r="AC60">
        <f>IF(AB60="SI",IF(R60&lt;='fecha informe'!$A$2,IF(consolidado!B60&lt;1,0,1),1),1)</f>
        <v>1</v>
      </c>
      <c r="AD60">
        <f t="shared" si="1"/>
        <v>0</v>
      </c>
      <c r="AE60">
        <f>IF(U60&lt;&gt;"",IF(AB60="SI",IF(U60&lt;='fecha informe'!$A$2,IF(consolidado!B60&lt;1,0,1),1),1),1)</f>
        <v>1</v>
      </c>
      <c r="AG60" t="b">
        <f>IF(OR(consolidado!$I60="Ministerio de Salud",consolidado!$I60="DNP"),IF(B60&lt;&gt;[1]consolidado!B60,TRUE,FALSE),FALSE)</f>
        <v>0</v>
      </c>
      <c r="AH60" t="b">
        <f>IF(OR(consolidado!$I60="Ministerio de Salud",consolidado!$I60="DNP"),IF(D60&lt;&gt;[1]consolidado!D60,TRUE,FALSE),FALSE)</f>
        <v>0</v>
      </c>
      <c r="AI60" t="b">
        <f>IF(OR(consolidado!$I60="Ministerio de Salud",consolidado!$I60="DNP"),IF(E60&lt;&gt;[1]consolidado!E60,TRUE,FALSE),FALSE)</f>
        <v>0</v>
      </c>
      <c r="AJ60" t="b">
        <f>IF(OR(consolidado!$I60="Ministerio de Salud",consolidado!$I60="DNP"),IF(F60&lt;&gt;[1]consolidado!F60,TRUE,FALSE),FALSE)</f>
        <v>0</v>
      </c>
      <c r="AK60" t="b">
        <f>IF(OR(consolidado!$I60="Ministerio de Salud",consolidado!$I60="DNP"),IF(G60&lt;&gt;[1]consolidado!G60,TRUE,FALSE),FALSE)</f>
        <v>0</v>
      </c>
    </row>
    <row r="61" spans="1:37" hidden="1" x14ac:dyDescent="0.25">
      <c r="A61" s="6">
        <v>143</v>
      </c>
      <c r="B61" s="34" t="s">
        <v>13</v>
      </c>
      <c r="C61" s="7" t="s">
        <v>13</v>
      </c>
      <c r="D61" s="6" t="s">
        <v>592</v>
      </c>
      <c r="E61" s="6" t="s">
        <v>13</v>
      </c>
      <c r="F61" s="6" t="s">
        <v>13</v>
      </c>
      <c r="G61" s="6" t="s">
        <v>13</v>
      </c>
      <c r="H61" s="6">
        <v>143</v>
      </c>
      <c r="I61" s="6" t="s">
        <v>47</v>
      </c>
      <c r="J61" s="6" t="s">
        <v>13</v>
      </c>
      <c r="K61" s="6" t="s">
        <v>13</v>
      </c>
      <c r="L61" s="6" t="s">
        <v>17</v>
      </c>
      <c r="M61" s="6" t="s">
        <v>13</v>
      </c>
      <c r="N61" t="str">
        <f>VLOOKUP(H61,acciones!$A$2:$I$144,6)</f>
        <v xml:space="preserve">Se elaborará el informe semestral que presente las acciones adelantadas y avances </v>
      </c>
      <c r="O61" t="str">
        <f>VLOOKUP(H61,acciones!$A$2:$I$144,5)</f>
        <v>PC-171</v>
      </c>
      <c r="P61" t="str">
        <f>VLOOKUP(H61,acciones!$A$1:$J$144,8)</f>
        <v xml:space="preserve">Presentar, en conjunto con la Defensoría del Pueblo y con la Procuraduría General de la Nación informes semestrales a la Corte Constitucional </v>
      </c>
      <c r="Q61" s="4">
        <f>VLOOKUP(H61,acciones!$A$2:$P$144,11,0)</f>
        <v>42468</v>
      </c>
      <c r="R61" s="4" t="str">
        <f>VLOOKUP(H61,acciones!$A$2:$P$144,12,0)</f>
        <v>Permanente</v>
      </c>
      <c r="S61">
        <f>VLOOKUP(H61,acciones!$A$2:$P$144,13,0)</f>
        <v>0</v>
      </c>
      <c r="T61">
        <f>VLOOKUP(H61,acciones!$A$2:$P$144,14,0)</f>
        <v>0</v>
      </c>
      <c r="U61" s="4" t="str">
        <f>VLOOKUP(H61,acciones!$A$2:$P$144,15,0)</f>
        <v/>
      </c>
      <c r="V61">
        <f>VLOOKUP(H61,acciones!$A$2:$P$144,16,0)</f>
        <v>1</v>
      </c>
      <c r="W61" t="str">
        <f>VLOOKUP(O61,ponderacion_problematica_orden!$B$2:$G$164,3,0)</f>
        <v>1. La Desarticulación de la política criminal y el Estado de Cosas Inconstitucional</v>
      </c>
      <c r="X61">
        <f>VLOOKUP(O61,ponderacion_problematica_orden!$B$2:$G$164,4,0)</f>
        <v>0</v>
      </c>
      <c r="Y61">
        <f>VLOOKUP(H61,ponderacion_acciones_orden!$A$2:$I$144,9,0)</f>
        <v>0</v>
      </c>
      <c r="Z61">
        <f>VLOOKUP(O61,ponderacion_problematica_orden!$B$2:$G$164,5,0)</f>
        <v>10</v>
      </c>
      <c r="AA61">
        <f>VLOOKUP(O61,ponderacion_problematica_orden!$B$2:$G$164,6,0)</f>
        <v>10</v>
      </c>
      <c r="AB61" t="str">
        <f>IF(Q61&lt;='fecha informe'!$A$2,"SI","NO")</f>
        <v>SI</v>
      </c>
      <c r="AC61">
        <f>IF(AB61="SI",IF(R61&lt;='fecha informe'!$A$2,IF(consolidado!B61&lt;1,0,1),1),1)</f>
        <v>1</v>
      </c>
      <c r="AD61">
        <f t="shared" si="1"/>
        <v>1</v>
      </c>
      <c r="AE61">
        <f>IF(U61&lt;&gt;"",IF(AB61="SI",IF(U61&lt;='fecha informe'!$A$2,IF(consolidado!B61&lt;1,0,1),1),1),1)</f>
        <v>1</v>
      </c>
      <c r="AG61" t="b">
        <f>IF(OR(consolidado!$I61="Ministerio de Salud",consolidado!$I61="DNP"),IF(B61&lt;&gt;[1]consolidado!B61,TRUE,FALSE),FALSE)</f>
        <v>0</v>
      </c>
      <c r="AH61" t="b">
        <f>IF(OR(consolidado!$I61="Ministerio de Salud",consolidado!$I61="DNP"),IF(D61&lt;&gt;[1]consolidado!D61,TRUE,FALSE),FALSE)</f>
        <v>0</v>
      </c>
      <c r="AI61" t="b">
        <f>IF(OR(consolidado!$I61="Ministerio de Salud",consolidado!$I61="DNP"),IF(E61&lt;&gt;[1]consolidado!E61,TRUE,FALSE),FALSE)</f>
        <v>0</v>
      </c>
      <c r="AJ61" t="b">
        <f>IF(OR(consolidado!$I61="Ministerio de Salud",consolidado!$I61="DNP"),IF(F61&lt;&gt;[1]consolidado!F61,TRUE,FALSE),FALSE)</f>
        <v>0</v>
      </c>
      <c r="AK61" t="b">
        <f>IF(OR(consolidado!$I61="Ministerio de Salud",consolidado!$I61="DNP"),IF(G61&lt;&gt;[1]consolidado!G61,TRUE,FALSE),FALSE)</f>
        <v>0</v>
      </c>
    </row>
    <row r="62" spans="1:37" x14ac:dyDescent="0.25">
      <c r="A62" s="6">
        <v>18</v>
      </c>
      <c r="B62" s="34">
        <v>1</v>
      </c>
      <c r="C62" s="7">
        <v>42643</v>
      </c>
      <c r="D62" s="6" t="s">
        <v>593</v>
      </c>
      <c r="E62" s="6" t="s">
        <v>13</v>
      </c>
      <c r="F62" s="6" t="s">
        <v>594</v>
      </c>
      <c r="G62" s="6" t="s">
        <v>595</v>
      </c>
      <c r="H62" s="6">
        <v>18</v>
      </c>
      <c r="I62" s="6" t="s">
        <v>15</v>
      </c>
      <c r="J62" s="6" t="s">
        <v>13</v>
      </c>
      <c r="K62" s="6" t="s">
        <v>13</v>
      </c>
      <c r="L62" s="6" t="s">
        <v>14</v>
      </c>
      <c r="M62" s="6" t="s">
        <v>596</v>
      </c>
      <c r="N62" t="str">
        <f>VLOOKUP(H62,acciones!$A$2:$I$144,6)</f>
        <v>Construir un formulario para aplicar a la PPL teniendo en cuenta la orientación del Ministerio de Justicia  y previo estudio de la viabilidad técnica de la inclusIón de las preguntas</v>
      </c>
      <c r="O62" t="str">
        <f>VLOOKUP(H62,acciones!$A$2:$I$144,5)</f>
        <v>PR-OG-VIGÉSIMO SEGUNDO 13</v>
      </c>
      <c r="P62" t="str">
        <f>VLOOKUP(H62,acciones!$A$1:$J$144,8)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62" s="4">
        <f>VLOOKUP(H62,acciones!$A$2:$P$144,11,0)</f>
        <v>42491</v>
      </c>
      <c r="R62" s="4">
        <f>VLOOKUP(H62,acciones!$A$2:$P$144,12,0)</f>
        <v>42613</v>
      </c>
      <c r="S62" t="str">
        <f>VLOOKUP(H62,acciones!$A$2:$P$144,13,0)</f>
        <v>MinJusticia - Marcela Abadía -
Directora de Política Criminal y Penitenciaria</v>
      </c>
      <c r="T62">
        <f>VLOOKUP(H62,acciones!$A$2:$P$144,14,0)</f>
        <v>730</v>
      </c>
      <c r="U62" s="4">
        <f>VLOOKUP(H62,acciones!$A$2:$P$144,15,0)</f>
        <v>43260</v>
      </c>
      <c r="V62">
        <f>VLOOKUP(H62,acciones!$A$2:$P$144,16,0)</f>
        <v>7</v>
      </c>
      <c r="W62" t="str">
        <f>VLOOKUP(O62,ponderacion_problematica_orden!$B$2:$G$164,3,0)</f>
        <v>1. La Desarticulación de la política criminal y el Estado de Cosas Inconstitucional</v>
      </c>
      <c r="X62" t="str">
        <f>VLOOKUP(O62,ponderacion_problematica_orden!$B$2:$G$164,4,0)</f>
        <v>d. La imposibilidad de realizar actividades tendientes a la resocialización o a la redención de la pena</v>
      </c>
      <c r="Y62">
        <f>VLOOKUP(H62,ponderacion_acciones_orden!$A$2:$I$144,9,0)</f>
        <v>10</v>
      </c>
      <c r="Z62">
        <f>VLOOKUP(O62,ponderacion_problematica_orden!$B$2:$G$164,5,0)</f>
        <v>10</v>
      </c>
      <c r="AA62">
        <f>VLOOKUP(O62,ponderacion_problematica_orden!$B$2:$G$164,6,0)</f>
        <v>10</v>
      </c>
      <c r="AB62" t="str">
        <f>IF(Q62&lt;='fecha informe'!$A$2,"SI","NO")</f>
        <v>SI</v>
      </c>
      <c r="AC62">
        <f>IF(AB62="SI",IF(R62&lt;='fecha informe'!$A$2,IF(consolidado!B62&lt;1,0,1),1),1)</f>
        <v>1</v>
      </c>
      <c r="AD62">
        <f t="shared" si="1"/>
        <v>0</v>
      </c>
      <c r="AE62">
        <f>IF(U62&lt;&gt;"",IF(AB62="SI",IF(U62&lt;='fecha informe'!$A$2,IF(consolidado!B62&lt;1,0,1),1),1),1)</f>
        <v>1</v>
      </c>
      <c r="AG62" t="b">
        <f>IF(OR(consolidado!$I62="Ministerio de Salud",consolidado!$I62="DNP"),IF(B62&lt;&gt;[1]consolidado!B62,TRUE,FALSE),FALSE)</f>
        <v>0</v>
      </c>
      <c r="AH62" t="b">
        <f>IF(OR(consolidado!$I62="Ministerio de Salud",consolidado!$I62="DNP"),IF(D62&lt;&gt;[1]consolidado!D62,TRUE,FALSE),FALSE)</f>
        <v>0</v>
      </c>
      <c r="AI62" t="b">
        <f>IF(OR(consolidado!$I62="Ministerio de Salud",consolidado!$I62="DNP"),IF(E62&lt;&gt;[1]consolidado!E62,TRUE,FALSE),FALSE)</f>
        <v>0</v>
      </c>
      <c r="AJ62" t="b">
        <f>IF(OR(consolidado!$I62="Ministerio de Salud",consolidado!$I62="DNP"),IF(F62&lt;&gt;[1]consolidado!F62,TRUE,FALSE),FALSE)</f>
        <v>0</v>
      </c>
      <c r="AK62" t="b">
        <f>IF(OR(consolidado!$I62="Ministerio de Salud",consolidado!$I62="DNP"),IF(G62&lt;&gt;[1]consolidado!G62,TRUE,FALSE),FALSE)</f>
        <v>0</v>
      </c>
    </row>
    <row r="63" spans="1:37" x14ac:dyDescent="0.25">
      <c r="A63" s="6">
        <v>20</v>
      </c>
      <c r="B63" s="34" t="s">
        <v>13</v>
      </c>
      <c r="C63" s="7" t="s">
        <v>13</v>
      </c>
      <c r="D63" s="6" t="s">
        <v>597</v>
      </c>
      <c r="E63" s="6" t="s">
        <v>13</v>
      </c>
      <c r="F63" s="6" t="s">
        <v>13</v>
      </c>
      <c r="G63" s="6" t="s">
        <v>13</v>
      </c>
      <c r="H63" s="6">
        <v>20</v>
      </c>
      <c r="I63" s="6" t="s">
        <v>15</v>
      </c>
      <c r="J63" s="6" t="s">
        <v>13</v>
      </c>
      <c r="K63" s="6" t="s">
        <v>13</v>
      </c>
      <c r="L63" s="6" t="s">
        <v>14</v>
      </c>
      <c r="M63" s="6" t="s">
        <v>13</v>
      </c>
      <c r="N63" t="str">
        <f>VLOOKUP(H63,acciones!$A$2:$I$144,6)</f>
        <v>Realizar un Piloto en un Establecimiento pequeño o un patio de un Establecimiento Carcelario utilizando el Formulario adecuado para tal fin</v>
      </c>
      <c r="O63" t="str">
        <f>VLOOKUP(H63,acciones!$A$2:$I$144,5)</f>
        <v>PR-OG-VIGÉSIMO SEGUNDO 13</v>
      </c>
      <c r="P63" t="str">
        <f>VLOOKUP(H63,acciones!$A$1:$J$144,8)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63" s="4">
        <f>VLOOKUP(H63,acciones!$A$2:$P$144,11,0)</f>
        <v>42614</v>
      </c>
      <c r="R63" s="4">
        <f>VLOOKUP(H63,acciones!$A$2:$P$144,12,0)</f>
        <v>42704</v>
      </c>
      <c r="S63" t="str">
        <f>VLOOKUP(H63,acciones!$A$2:$P$144,13,0)</f>
        <v>Roselin Martínez Rosales
(Directora de Atención y Tratamiento)</v>
      </c>
      <c r="T63">
        <f>VLOOKUP(H63,acciones!$A$2:$P$144,14,0)</f>
        <v>730</v>
      </c>
      <c r="U63" s="4">
        <f>VLOOKUP(H63,acciones!$A$2:$P$144,15,0)</f>
        <v>43260</v>
      </c>
      <c r="V63">
        <f>VLOOKUP(H63,acciones!$A$2:$P$144,16,0)</f>
        <v>7</v>
      </c>
      <c r="W63" t="str">
        <f>VLOOKUP(O63,ponderacion_problematica_orden!$B$2:$G$164,3,0)</f>
        <v>1. La Desarticulación de la política criminal y el Estado de Cosas Inconstitucional</v>
      </c>
      <c r="X63" t="str">
        <f>VLOOKUP(O63,ponderacion_problematica_orden!$B$2:$G$164,4,0)</f>
        <v>d. La imposibilidad de realizar actividades tendientes a la resocialización o a la redención de la pena</v>
      </c>
      <c r="Y63">
        <f>VLOOKUP(H63,ponderacion_acciones_orden!$A$2:$I$144,9,0)</f>
        <v>10</v>
      </c>
      <c r="Z63">
        <f>VLOOKUP(O63,ponderacion_problematica_orden!$B$2:$G$164,5,0)</f>
        <v>10</v>
      </c>
      <c r="AA63">
        <f>VLOOKUP(O63,ponderacion_problematica_orden!$B$2:$G$164,6,0)</f>
        <v>10</v>
      </c>
      <c r="AB63" t="str">
        <f>IF(Q63&lt;='fecha informe'!$A$2,"SI","NO")</f>
        <v>SI</v>
      </c>
      <c r="AC63">
        <f>IF(AB63="SI",IF(R63&lt;='fecha informe'!$A$2,IF(consolidado!B63&lt;1,0,1),1),1)</f>
        <v>1</v>
      </c>
      <c r="AD63">
        <f t="shared" si="1"/>
        <v>1</v>
      </c>
      <c r="AE63">
        <f>IF(U63&lt;&gt;"",IF(AB63="SI",IF(U63&lt;='fecha informe'!$A$2,IF(consolidado!B63&lt;1,0,1),1),1),1)</f>
        <v>1</v>
      </c>
      <c r="AG63" t="b">
        <f>IF(OR(consolidado!$I63="Ministerio de Salud",consolidado!$I63="DNP"),IF(B63&lt;&gt;[1]consolidado!B63,TRUE,FALSE),FALSE)</f>
        <v>0</v>
      </c>
      <c r="AH63" t="b">
        <f>IF(OR(consolidado!$I63="Ministerio de Salud",consolidado!$I63="DNP"),IF(D63&lt;&gt;[1]consolidado!D63,TRUE,FALSE),FALSE)</f>
        <v>0</v>
      </c>
      <c r="AI63" t="b">
        <f>IF(OR(consolidado!$I63="Ministerio de Salud",consolidado!$I63="DNP"),IF(E63&lt;&gt;[1]consolidado!E63,TRUE,FALSE),FALSE)</f>
        <v>0</v>
      </c>
      <c r="AJ63" t="b">
        <f>IF(OR(consolidado!$I63="Ministerio de Salud",consolidado!$I63="DNP"),IF(F63&lt;&gt;[1]consolidado!F63,TRUE,FALSE),FALSE)</f>
        <v>0</v>
      </c>
      <c r="AK63" t="b">
        <f>IF(OR(consolidado!$I63="Ministerio de Salud",consolidado!$I63="DNP"),IF(G63&lt;&gt;[1]consolidado!G63,TRUE,FALSE),FALSE)</f>
        <v>0</v>
      </c>
    </row>
    <row r="64" spans="1:37" x14ac:dyDescent="0.25">
      <c r="A64" s="6">
        <v>21</v>
      </c>
      <c r="B64" s="34" t="s">
        <v>13</v>
      </c>
      <c r="C64" s="7" t="s">
        <v>13</v>
      </c>
      <c r="D64" s="6" t="s">
        <v>597</v>
      </c>
      <c r="E64" s="6" t="s">
        <v>13</v>
      </c>
      <c r="F64" s="6" t="s">
        <v>13</v>
      </c>
      <c r="G64" s="6" t="s">
        <v>13</v>
      </c>
      <c r="H64" s="6">
        <v>21</v>
      </c>
      <c r="I64" s="6" t="s">
        <v>15</v>
      </c>
      <c r="J64" s="6" t="s">
        <v>13</v>
      </c>
      <c r="K64" s="6" t="s">
        <v>13</v>
      </c>
      <c r="L64" s="6" t="s">
        <v>14</v>
      </c>
      <c r="M64" s="6" t="s">
        <v>13</v>
      </c>
      <c r="N64" t="str">
        <f>VLOOKUP(H64,acciones!$A$2:$I$144,6)</f>
        <v xml:space="preserve">Realizar Censo a PPL aplicando el formulario construido para tal fin, o en su defecto, dependiendo de la capacidad técnica, realizar encuesta a una muestra representataiva de la PPL aplicando el mismo formulariao </v>
      </c>
      <c r="O64" t="str">
        <f>VLOOKUP(H64,acciones!$A$2:$I$144,5)</f>
        <v>PR-OG-VIGÉSIMO SEGUNDO 13</v>
      </c>
      <c r="P64" t="str">
        <f>VLOOKUP(H64,acciones!$A$1:$J$144,8)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64" s="4">
        <f>VLOOKUP(H64,acciones!$A$2:$P$144,11,0)</f>
        <v>42736</v>
      </c>
      <c r="R64" s="4">
        <f>VLOOKUP(H64,acciones!$A$2:$P$144,12,0)</f>
        <v>43100</v>
      </c>
      <c r="S64" t="str">
        <f>VLOOKUP(H64,acciones!$A$2:$P$144,13,0)</f>
        <v>Alejandro Trujillo - Asesor           Juliana Sotelo Lemus - Abogada Oficina Jurídica.                           Rene Garzón - Director de Infraestructura.</v>
      </c>
      <c r="T64">
        <f>VLOOKUP(H64,acciones!$A$2:$P$144,14,0)</f>
        <v>730</v>
      </c>
      <c r="U64" s="4">
        <f>VLOOKUP(H64,acciones!$A$2:$P$144,15,0)</f>
        <v>43260</v>
      </c>
      <c r="V64">
        <f>VLOOKUP(H64,acciones!$A$2:$P$144,16,0)</f>
        <v>7</v>
      </c>
      <c r="W64" t="str">
        <f>VLOOKUP(O64,ponderacion_problematica_orden!$B$2:$G$164,3,0)</f>
        <v>1. La Desarticulación de la política criminal y el Estado de Cosas Inconstitucional</v>
      </c>
      <c r="X64" t="str">
        <f>VLOOKUP(O64,ponderacion_problematica_orden!$B$2:$G$164,4,0)</f>
        <v>d. La imposibilidad de realizar actividades tendientes a la resocialización o a la redención de la pena</v>
      </c>
      <c r="Y64">
        <f>VLOOKUP(H64,ponderacion_acciones_orden!$A$2:$I$144,9,0)</f>
        <v>10</v>
      </c>
      <c r="Z64">
        <f>VLOOKUP(O64,ponderacion_problematica_orden!$B$2:$G$164,5,0)</f>
        <v>10</v>
      </c>
      <c r="AA64">
        <f>VLOOKUP(O64,ponderacion_problematica_orden!$B$2:$G$164,6,0)</f>
        <v>10</v>
      </c>
      <c r="AB64" t="str">
        <f>IF(Q64&lt;='fecha informe'!$A$2,"SI","NO")</f>
        <v>NO</v>
      </c>
      <c r="AC64">
        <f>IF(AB64="SI",IF(R64&lt;='fecha informe'!$A$2,IF(consolidado!B64&lt;1,0,1),1),1)</f>
        <v>1</v>
      </c>
      <c r="AD64">
        <f t="shared" si="1"/>
        <v>0</v>
      </c>
      <c r="AE64">
        <f>IF(U64&lt;&gt;"",IF(AB64="SI",IF(U64&lt;='fecha informe'!$A$2,IF(consolidado!B64&lt;1,0,1),1),1),1)</f>
        <v>1</v>
      </c>
      <c r="AG64" t="b">
        <f>IF(OR(consolidado!$I64="Ministerio de Salud",consolidado!$I64="DNP"),IF(B64&lt;&gt;[1]consolidado!B64,TRUE,FALSE),FALSE)</f>
        <v>0</v>
      </c>
      <c r="AH64" t="b">
        <f>IF(OR(consolidado!$I64="Ministerio de Salud",consolidado!$I64="DNP"),IF(D64&lt;&gt;[1]consolidado!D64,TRUE,FALSE),FALSE)</f>
        <v>0</v>
      </c>
      <c r="AI64" t="b">
        <f>IF(OR(consolidado!$I64="Ministerio de Salud",consolidado!$I64="DNP"),IF(E64&lt;&gt;[1]consolidado!E64,TRUE,FALSE),FALSE)</f>
        <v>0</v>
      </c>
      <c r="AJ64" t="b">
        <f>IF(OR(consolidado!$I64="Ministerio de Salud",consolidado!$I64="DNP"),IF(F64&lt;&gt;[1]consolidado!F64,TRUE,FALSE),FALSE)</f>
        <v>0</v>
      </c>
      <c r="AK64" t="b">
        <f>IF(OR(consolidado!$I64="Ministerio de Salud",consolidado!$I64="DNP"),IF(G64&lt;&gt;[1]consolidado!G64,TRUE,FALSE),FALSE)</f>
        <v>0</v>
      </c>
    </row>
    <row r="65" spans="1:37" hidden="1" x14ac:dyDescent="0.25">
      <c r="A65" s="6">
        <v>46</v>
      </c>
      <c r="B65" s="45">
        <v>1</v>
      </c>
      <c r="C65" s="42">
        <v>42643</v>
      </c>
      <c r="D65" s="6" t="s">
        <v>914</v>
      </c>
      <c r="E65" s="6" t="s">
        <v>915</v>
      </c>
      <c r="F65" s="6" t="s">
        <v>916</v>
      </c>
      <c r="G65" s="6" t="s">
        <v>917</v>
      </c>
      <c r="H65" s="5">
        <v>46</v>
      </c>
      <c r="I65" s="6" t="s">
        <v>12</v>
      </c>
      <c r="J65" s="5" t="s">
        <v>13</v>
      </c>
      <c r="K65" s="5" t="s">
        <v>13</v>
      </c>
      <c r="L65" s="5" t="s">
        <v>14</v>
      </c>
      <c r="M65" s="6" t="s">
        <v>598</v>
      </c>
      <c r="N65" t="str">
        <f>VLOOKUP(H65,acciones!$A$2:$I$144,6)</f>
        <v>Previo a la expedición de la sentencia, el Ministerio de Salud expidió la Resolución 5159 de 2015 “Por medio de la cual se adopta el Modelo de Atención en Salud para la población privada de la libertad bajo la custodia y vigilancia del Instituto Nacional Penitenciario y Carcelario – INPEC”, la  cual indica que se deben desarrollar y adoptar los respectivos manuales. Se acompañó e hicieron las recomendaciones del caso contenidas en el Decreto 2245 de 2015 “Por el cual se adiciona un capítulo al Decreto 1069 de 2015, Único Reglamentario del Sector Justicia y del Derecho, en lo relacionado con la prestación de los servicios de salud a las personas privadas de la libertad bajo la custodia y vigilancia del Instituto Nacional Penitenciario y Carcelario –INPEC”.  La USPEC expidió los manuales de que trata la Res 5159/15, así: 1. Manual Técnico Administrativo para la Atención e Intervención en Salud Pública a la Población Privada de la Libertad a Cargo del Inpec; 2. Manual Técnico Administrativo para la Prestación del Servicio de Salud a la Población Privada de la Libertad a Cargo del Inpec; y 3. Manual Técnico Administrativo del Sistema Obligatorio para la Garantía de La Calidad en Salud Penitenciaria,  y fueron puestos a consideración del Ministerio de Salud y Protección Social.
Se emitieron los lineamientos de buenas prácticas de manufactura para la manipulación de alimentos al interior de los centros penitenciarios, los cuales fueron adoptados por la USPEC.</v>
      </c>
      <c r="O65" t="str">
        <f>VLOOKUP(H65,acciones!$A$2:$I$144,5)</f>
        <v>PR-OG-VIGÉSIMO SEGUNDO 22</v>
      </c>
      <c r="P65" t="str">
        <f>VLOOKUP(H65,acciones!$A$1:$J$144,8)</f>
        <v>Expedir las regulaciones de las que trata el acápite de órdenes generales, que se encuentran a cargo del Ministerio de Salud, deberán consolidarse provisionalmente durante los tres (3) meses posteriores a la notificación de esta sentencia, habida cuenta de que de esa labor pende la actuación de los demás actores de la política criminal, en su fase terciaria.</v>
      </c>
      <c r="Q65" s="4">
        <f>VLOOKUP(H65,acciones!$A$2:$P$144,11,0)</f>
        <v>42468</v>
      </c>
      <c r="R65" s="4">
        <f>VLOOKUP(H65,acciones!$A$2:$P$144,12,0)</f>
        <v>42622</v>
      </c>
      <c r="S65" t="str">
        <f>VLOOKUP(H65,acciones!$A$2:$P$144,13,0)</f>
        <v>Guillermo Otálora</v>
      </c>
      <c r="T65">
        <f>VLOOKUP(H65,acciones!$A$2:$P$144,14,0)</f>
        <v>90</v>
      </c>
      <c r="U65" s="4">
        <f>VLOOKUP(H65,acciones!$A$2:$P$144,15,0)</f>
        <v>42622</v>
      </c>
      <c r="V65">
        <f>VLOOKUP(H65,acciones!$A$2:$P$144,16,0)</f>
        <v>1</v>
      </c>
      <c r="W65" t="str">
        <f>VLOOKUP(O65,ponderacion_problematica_orden!$B$2:$G$164,3,0)</f>
        <v>4. Deficiente sistema de salud en el sector penitenciario y carcelario</v>
      </c>
      <c r="X65" t="str">
        <f>VLOOKUP(O65,ponderacion_problematica_orden!$B$2:$G$164,4,0)</f>
        <v>c.     La precariedad de los servicios de salud.</v>
      </c>
      <c r="Y65">
        <f>VLOOKUP(H65,ponderacion_acciones_orden!$A$2:$I$144,9,0)</f>
        <v>10</v>
      </c>
      <c r="Z65">
        <f>VLOOKUP(O65,ponderacion_problematica_orden!$B$2:$G$164,5,0)</f>
        <v>10</v>
      </c>
      <c r="AA65">
        <f>VLOOKUP(O65,ponderacion_problematica_orden!$B$2:$G$164,6,0)</f>
        <v>10</v>
      </c>
      <c r="AB65" t="str">
        <f>IF(Q65&lt;='fecha informe'!$A$2,"SI","NO")</f>
        <v>SI</v>
      </c>
      <c r="AC65">
        <f>IF(AB65="SI",IF(R65&lt;='fecha informe'!$A$2,IF(consolidado!B65&lt;1,0,1),1),1)</f>
        <v>1</v>
      </c>
      <c r="AD65">
        <f t="shared" si="1"/>
        <v>0</v>
      </c>
      <c r="AE65">
        <f>IF(U65&lt;&gt;"",IF(AB65="SI",IF(U65&lt;='fecha informe'!$A$2,IF(consolidado!B65&lt;1,0,1),1),1),1)</f>
        <v>1</v>
      </c>
      <c r="AG65" t="b">
        <f>IF(OR(consolidado!$I65="Ministerio de Salud",consolidado!$I65="DNP"),IF(B65&lt;&gt;[1]consolidado!B65,TRUE,FALSE),FALSE)</f>
        <v>1</v>
      </c>
      <c r="AH65" t="b">
        <f>IF(OR(consolidado!$I65="Ministerio de Salud",consolidado!$I65="DNP"),IF(D65&lt;&gt;[1]consolidado!D65,TRUE,FALSE),FALSE)</f>
        <v>1</v>
      </c>
      <c r="AI65" t="b">
        <f>IF(OR(consolidado!$I65="Ministerio de Salud",consolidado!$I65="DNP"),IF(E65&lt;&gt;[1]consolidado!E65,TRUE,FALSE),FALSE)</f>
        <v>1</v>
      </c>
      <c r="AJ65" t="b">
        <f>IF(OR(consolidado!$I65="Ministerio de Salud",consolidado!$I65="DNP"),IF(F65&lt;&gt;[1]consolidado!F65,TRUE,FALSE),FALSE)</f>
        <v>1</v>
      </c>
      <c r="AK65" t="b">
        <f>IF(OR(consolidado!$I65="Ministerio de Salud",consolidado!$I65="DNP"),IF(G65&lt;&gt;[1]consolidado!G65,TRUE,FALSE),FALSE)</f>
        <v>1</v>
      </c>
    </row>
    <row r="66" spans="1:37" hidden="1" x14ac:dyDescent="0.25">
      <c r="A66" s="6">
        <v>70</v>
      </c>
      <c r="B66" s="45">
        <v>0.75</v>
      </c>
      <c r="C66" s="42">
        <v>42643</v>
      </c>
      <c r="D66" s="6" t="s">
        <v>918</v>
      </c>
      <c r="E66" s="6" t="s">
        <v>919</v>
      </c>
      <c r="F66" s="6" t="s">
        <v>599</v>
      </c>
      <c r="G66" s="6" t="s">
        <v>917</v>
      </c>
      <c r="H66" s="5">
        <v>70</v>
      </c>
      <c r="I66" s="6" t="s">
        <v>12</v>
      </c>
      <c r="J66" s="5" t="s">
        <v>13</v>
      </c>
      <c r="K66" s="5" t="s">
        <v>13</v>
      </c>
      <c r="L66" s="5" t="s">
        <v>14</v>
      </c>
      <c r="M66" s="6" t="s">
        <v>598</v>
      </c>
      <c r="N66" t="str">
        <f>VLOOKUP(H66,acciones!$A$2:$I$144,6)</f>
        <v>Participación en el grupo conformado por la Presidencia de la república para trabajar el componente de salud en el marco de la emergencia carcelaria.</v>
      </c>
      <c r="O66" t="str">
        <f>VLOOKUP(H66,acciones!$A$2:$I$144,5)</f>
        <v>PR-OG-VIGÉSIMO SEGUNDO 26</v>
      </c>
      <c r="P66" t="str">
        <f>VLOOKUP(H66,acciones!$A$1:$J$144,8)</f>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
      <c r="Q66" s="4">
        <f>VLOOKUP(H66,acciones!$A$2:$P$144,11,0)</f>
        <v>42494</v>
      </c>
      <c r="R66" s="4">
        <f>VLOOKUP(H66,acciones!$A$2:$P$144,12,0)</f>
        <v>42895</v>
      </c>
      <c r="S66" t="str">
        <f>VLOOKUP(H66,acciones!$A$2:$P$144,13,0)</f>
        <v>Presidencia de la república - Paula Acosta
INPEC, USPEC, MInSalud, SUperSalud, MinJusticia, Fiducia.</v>
      </c>
      <c r="T66">
        <f>VLOOKUP(H66,acciones!$A$2:$P$144,14,0)</f>
        <v>365</v>
      </c>
      <c r="U66" s="4">
        <f>VLOOKUP(H66,acciones!$A$2:$P$144,15,0)</f>
        <v>42895</v>
      </c>
      <c r="V66">
        <f>VLOOKUP(H66,acciones!$A$2:$P$144,16,0)</f>
        <v>5</v>
      </c>
      <c r="W66" t="str">
        <f>VLOOKUP(O66,ponderacion_problematica_orden!$B$2:$G$164,3,0)</f>
        <v>4. Deficiente sistema de salud en el sector penitenciario y carcelario</v>
      </c>
      <c r="X66" t="str">
        <f>VLOOKUP(O66,ponderacion_problematica_orden!$B$2:$G$164,4,0)</f>
        <v>c.     La precariedad de los servicios de salud.</v>
      </c>
      <c r="Y66">
        <f>VLOOKUP(H66,ponderacion_acciones_orden!$A$2:$I$144,9,0)</f>
        <v>10</v>
      </c>
      <c r="Z66">
        <f>VLOOKUP(O66,ponderacion_problematica_orden!$B$2:$G$164,5,0)</f>
        <v>10</v>
      </c>
      <c r="AA66">
        <f>VLOOKUP(O66,ponderacion_problematica_orden!$B$2:$G$164,6,0)</f>
        <v>10</v>
      </c>
      <c r="AB66" t="str">
        <f>IF(Q66&lt;='fecha informe'!$A$2,"SI","NO")</f>
        <v>SI</v>
      </c>
      <c r="AC66">
        <f>IF(AB66="SI",IF(R66&lt;='fecha informe'!$A$2,IF(consolidado!B66&lt;1,0,1),1),1)</f>
        <v>1</v>
      </c>
      <c r="AD66">
        <f t="shared" ref="AD66:AD87" si="2">IF(AB66="SI",IF(C66="No aplica",1,0),0)</f>
        <v>0</v>
      </c>
      <c r="AE66">
        <f>IF(U66&lt;&gt;"",IF(AB66="SI",IF(U66&lt;='fecha informe'!$A$2,IF(consolidado!B66&lt;1,0,1),1),1),1)</f>
        <v>1</v>
      </c>
      <c r="AG66" t="b">
        <f>IF(OR(consolidado!$I66="Ministerio de Salud",consolidado!$I66="DNP"),IF(B66&lt;&gt;[1]consolidado!B66,TRUE,FALSE),FALSE)</f>
        <v>0</v>
      </c>
      <c r="AH66" t="b">
        <f>IF(OR(consolidado!$I66="Ministerio de Salud",consolidado!$I66="DNP"),IF(D66&lt;&gt;[1]consolidado!D66,TRUE,FALSE),FALSE)</f>
        <v>1</v>
      </c>
      <c r="AI66" t="b">
        <f>IF(OR(consolidado!$I66="Ministerio de Salud",consolidado!$I66="DNP"),IF(E66&lt;&gt;[1]consolidado!E66,TRUE,FALSE),FALSE)</f>
        <v>1</v>
      </c>
      <c r="AJ66" t="b">
        <f>IF(OR(consolidado!$I66="Ministerio de Salud",consolidado!$I66="DNP"),IF(F66&lt;&gt;[1]consolidado!F66,TRUE,FALSE),FALSE)</f>
        <v>0</v>
      </c>
      <c r="AK66" t="b">
        <f>IF(OR(consolidado!$I66="Ministerio de Salud",consolidado!$I66="DNP"),IF(G66&lt;&gt;[1]consolidado!G66,TRUE,FALSE),FALSE)</f>
        <v>1</v>
      </c>
    </row>
    <row r="67" spans="1:37" x14ac:dyDescent="0.25">
      <c r="A67">
        <v>19</v>
      </c>
      <c r="B67" s="44">
        <v>0.6</v>
      </c>
      <c r="C67" s="4">
        <v>42643</v>
      </c>
      <c r="D67" t="s">
        <v>600</v>
      </c>
      <c r="E67" t="s">
        <v>601</v>
      </c>
      <c r="F67" t="s">
        <v>602</v>
      </c>
      <c r="G67"/>
      <c r="H67">
        <v>19</v>
      </c>
      <c r="I67" s="6" t="s">
        <v>16</v>
      </c>
      <c r="J67" t="s">
        <v>13</v>
      </c>
      <c r="K67" t="s">
        <v>13</v>
      </c>
      <c r="L67" t="s">
        <v>14</v>
      </c>
      <c r="M67" t="s">
        <v>603</v>
      </c>
      <c r="N67" t="str">
        <f>VLOOKUP(H67,acciones!$A$2:$I$144,6)</f>
        <v>Elaborar un estudio técnico sobre la integración del marco de empresa y derechos humanos en materia penitenciaria y carcelaria, que sirva como insumo para el plan integral que debe coordinar el INPEC. (en concordancia con el Documento CONPES 3828/2015)</v>
      </c>
      <c r="O67" t="str">
        <f>VLOOKUP(H67,acciones!$A$2:$I$144,5)</f>
        <v>PR-OG-VIGÉSIMO SEGUNDO 13</v>
      </c>
      <c r="P67" t="str">
        <f>VLOOKUP(H67,acciones!$A$1:$J$144,8)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67" s="4">
        <f>VLOOKUP(H67,acciones!$A$2:$P$144,11,0)</f>
        <v>42522</v>
      </c>
      <c r="R67" s="4">
        <f>VLOOKUP(H67,acciones!$A$2:$P$144,12,0)</f>
        <v>43100</v>
      </c>
      <c r="S67" t="str">
        <f>VLOOKUP(H67,acciones!$A$2:$P$144,13,0)</f>
        <v>MinJusticia - Marcela Abadía -
Directora de Política Criminal y Penitenciaria</v>
      </c>
      <c r="T67">
        <f>VLOOKUP(H67,acciones!$A$2:$P$144,14,0)</f>
        <v>730</v>
      </c>
      <c r="U67" s="4">
        <f>VLOOKUP(H67,acciones!$A$2:$P$144,15,0)</f>
        <v>43260</v>
      </c>
      <c r="V67">
        <f>VLOOKUP(H67,acciones!$A$2:$P$144,16,0)</f>
        <v>7</v>
      </c>
      <c r="W67" t="str">
        <f>VLOOKUP(O67,ponderacion_problematica_orden!$B$2:$G$164,3,0)</f>
        <v>1. La Desarticulación de la política criminal y el Estado de Cosas Inconstitucional</v>
      </c>
      <c r="X67" t="str">
        <f>VLOOKUP(O67,ponderacion_problematica_orden!$B$2:$G$164,4,0)</f>
        <v>d. La imposibilidad de realizar actividades tendientes a la resocialización o a la redención de la pena</v>
      </c>
      <c r="Y67">
        <f>VLOOKUP(H67,ponderacion_acciones_orden!$A$2:$I$144,9,0)</f>
        <v>10</v>
      </c>
      <c r="Z67">
        <f>VLOOKUP(O67,ponderacion_problematica_orden!$B$2:$G$164,5,0)</f>
        <v>10</v>
      </c>
      <c r="AA67">
        <f>VLOOKUP(O67,ponderacion_problematica_orden!$B$2:$G$164,6,0)</f>
        <v>10</v>
      </c>
      <c r="AB67" t="str">
        <f>IF(Q67&lt;='fecha informe'!$A$2,"SI","NO")</f>
        <v>SI</v>
      </c>
      <c r="AC67">
        <f>IF(AB67="SI",IF(R67&lt;='fecha informe'!$A$2,IF(consolidado!B67&lt;1,0,1),1),1)</f>
        <v>1</v>
      </c>
      <c r="AD67">
        <f t="shared" si="2"/>
        <v>0</v>
      </c>
      <c r="AE67">
        <f>IF(U67&lt;&gt;"",IF(AB67="SI",IF(U67&lt;='fecha informe'!$A$2,IF(consolidado!B67&lt;1,0,1),1),1),1)</f>
        <v>1</v>
      </c>
      <c r="AG67" t="b">
        <f>IF(OR(consolidado!$I67="Ministerio de Salud",consolidado!$I67="DNP"),IF(B67&lt;&gt;[1]consolidado!B67,TRUE,FALSE),FALSE)</f>
        <v>0</v>
      </c>
      <c r="AH67" t="b">
        <f>IF(OR(consolidado!$I67="Ministerio de Salud",consolidado!$I67="DNP"),IF(D67&lt;&gt;[1]consolidado!D67,TRUE,FALSE),FALSE)</f>
        <v>0</v>
      </c>
      <c r="AI67" t="b">
        <f>IF(OR(consolidado!$I67="Ministerio de Salud",consolidado!$I67="DNP"),IF(E67&lt;&gt;[1]consolidado!E67,TRUE,FALSE),FALSE)</f>
        <v>0</v>
      </c>
      <c r="AJ67" t="b">
        <f>IF(OR(consolidado!$I67="Ministerio de Salud",consolidado!$I67="DNP"),IF(F67&lt;&gt;[1]consolidado!F67,TRUE,FALSE),FALSE)</f>
        <v>0</v>
      </c>
      <c r="AK67" t="b">
        <f>IF(OR(consolidado!$I67="Ministerio de Salud",consolidado!$I67="DNP"),IF(G67&lt;&gt;[1]consolidado!G67,TRUE,FALSE),FALSE)</f>
        <v>0</v>
      </c>
    </row>
    <row r="68" spans="1:37" hidden="1" x14ac:dyDescent="0.25">
      <c r="A68">
        <v>38</v>
      </c>
      <c r="B68" s="44">
        <v>1</v>
      </c>
      <c r="C68" s="4">
        <v>42643</v>
      </c>
      <c r="D68" t="s">
        <v>604</v>
      </c>
      <c r="E68" t="s">
        <v>605</v>
      </c>
      <c r="F68" t="s">
        <v>606</v>
      </c>
      <c r="G68" t="s">
        <v>607</v>
      </c>
      <c r="H68">
        <v>38</v>
      </c>
      <c r="I68" s="6" t="s">
        <v>16</v>
      </c>
      <c r="J68" t="s">
        <v>13</v>
      </c>
      <c r="K68" t="s">
        <v>13</v>
      </c>
      <c r="L68" t="s">
        <v>14</v>
      </c>
      <c r="M68" t="s">
        <v>608</v>
      </c>
      <c r="N68" t="str">
        <f>VLOOKUP(H68,acciones!$A$2:$I$144,6)</f>
        <v>Aplicar criterios definidos por DNP a los proyectos de inversión previamente identificados. Dar previo concepto a proyectos de inversión que no cumplan los criterios.</v>
      </c>
      <c r="O68" t="str">
        <f>VLOOKUP(H68,acciones!$A$2:$I$144,5)</f>
        <v>PR-OG-VIGÉSIMO SEGUNDO 21</v>
      </c>
      <c r="P68" t="str">
        <f>VLOOKUP(H68,acciones!$A$1:$J$144,8)</f>
        <v>Ajustar todos los proyectos que se estén ejecutando o implementando a las condiciones mínimas de subsistencia digna y humana propuestas en la presente providencia. (A cargo de INPEC, USPEC, DNP y Ministerio de Justicia)</v>
      </c>
      <c r="Q68" s="4">
        <f>VLOOKUP(H68,acciones!$A$2:$P$144,11,0)</f>
        <v>42461</v>
      </c>
      <c r="R68" s="4">
        <f>VLOOKUP(H68,acciones!$A$2:$P$144,12,0)</f>
        <v>42521</v>
      </c>
      <c r="S68" t="str">
        <f>VLOOKUP(H68,acciones!$A$2:$P$144,13,0)</f>
        <v>Alejandro Trujillo - Asesor           Juliana Sotelo Lemus - Abogada Oficina Jurídica.                            Rene Garzón - Director de Infraestructura.</v>
      </c>
      <c r="T68">
        <f>VLOOKUP(H68,acciones!$A$2:$P$144,14,0)</f>
        <v>180</v>
      </c>
      <c r="U68" s="4">
        <f>VLOOKUP(H68,acciones!$A$2:$P$144,15,0)</f>
        <v>42713</v>
      </c>
      <c r="V68">
        <f>VLOOKUP(H68,acciones!$A$2:$P$144,16,0)</f>
        <v>4</v>
      </c>
      <c r="W68" t="str">
        <f>VLOOKUP(O68,ponderacion_problematica_orden!$B$2:$G$164,3,0)</f>
        <v>2. Hacinamiento y otras causas de violación masiva de derechos</v>
      </c>
      <c r="X68" t="str">
        <f>VLOOKUP(O68,ponderacion_problematica_orden!$B$2:$G$164,4,0)</f>
        <v>a.    El hacinamiento y los efectos en cuanto a la reducción de espacios para el descanso nocturno.</v>
      </c>
      <c r="Y68">
        <f>VLOOKUP(H68,ponderacion_acciones_orden!$A$2:$I$144,9,0)</f>
        <v>10</v>
      </c>
      <c r="Z68">
        <f>VLOOKUP(O68,ponderacion_problematica_orden!$B$2:$G$164,5,0)</f>
        <v>10</v>
      </c>
      <c r="AA68">
        <f>VLOOKUP(O68,ponderacion_problematica_orden!$B$2:$G$164,6,0)</f>
        <v>10</v>
      </c>
      <c r="AB68" t="str">
        <f>IF(Q68&lt;='fecha informe'!$A$2,"SI","NO")</f>
        <v>SI</v>
      </c>
      <c r="AC68">
        <f>IF(AB68="SI",IF(R68&lt;='fecha informe'!$A$2,IF(consolidado!B68&lt;1,0,1),1),1)</f>
        <v>1</v>
      </c>
      <c r="AD68">
        <f t="shared" si="2"/>
        <v>0</v>
      </c>
      <c r="AE68">
        <f>IF(U68&lt;&gt;"",IF(AB68="SI",IF(U68&lt;='fecha informe'!$A$2,IF(consolidado!B68&lt;1,0,1),1),1),1)</f>
        <v>1</v>
      </c>
      <c r="AG68" t="b">
        <f>IF(OR(consolidado!$I68="Ministerio de Salud",consolidado!$I68="DNP"),IF(B68&lt;&gt;[1]consolidado!B68,TRUE,FALSE),FALSE)</f>
        <v>0</v>
      </c>
      <c r="AH68" t="b">
        <f>IF(OR(consolidado!$I68="Ministerio de Salud",consolidado!$I68="DNP"),IF(D68&lt;&gt;[1]consolidado!D68,TRUE,FALSE),FALSE)</f>
        <v>0</v>
      </c>
      <c r="AI68" t="b">
        <f>IF(OR(consolidado!$I68="Ministerio de Salud",consolidado!$I68="DNP"),IF(E68&lt;&gt;[1]consolidado!E68,TRUE,FALSE),FALSE)</f>
        <v>0</v>
      </c>
      <c r="AJ68" t="b">
        <f>IF(OR(consolidado!$I68="Ministerio de Salud",consolidado!$I68="DNP"),IF(F68&lt;&gt;[1]consolidado!F68,TRUE,FALSE),FALSE)</f>
        <v>0</v>
      </c>
      <c r="AK68" t="b">
        <f>IF(OR(consolidado!$I68="Ministerio de Salud",consolidado!$I68="DNP"),IF(G68&lt;&gt;[1]consolidado!G68,TRUE,FALSE),FALSE)</f>
        <v>0</v>
      </c>
    </row>
    <row r="69" spans="1:37" hidden="1" x14ac:dyDescent="0.25">
      <c r="A69">
        <v>39</v>
      </c>
      <c r="B69" s="44">
        <v>1</v>
      </c>
      <c r="C69" s="4">
        <v>42643</v>
      </c>
      <c r="D69" t="s">
        <v>609</v>
      </c>
      <c r="E69" t="s">
        <v>610</v>
      </c>
      <c r="F69" t="s">
        <v>611</v>
      </c>
      <c r="G69"/>
      <c r="H69">
        <v>39</v>
      </c>
      <c r="I69" s="6" t="s">
        <v>16</v>
      </c>
      <c r="J69" t="s">
        <v>13</v>
      </c>
      <c r="K69" t="s">
        <v>13</v>
      </c>
      <c r="L69" t="s">
        <v>14</v>
      </c>
      <c r="M69" t="s">
        <v>612</v>
      </c>
      <c r="N69" t="str">
        <f>VLOOKUP(H69,acciones!$A$2:$I$144,6)</f>
        <v>Definir criterios de evaluación de proyectos de inversión e identificar proyectos de inversión.</v>
      </c>
      <c r="O69" t="str">
        <f>VLOOKUP(H69,acciones!$A$2:$I$144,5)</f>
        <v>PR-OG-VIGÉSIMO SEGUNDO 21</v>
      </c>
      <c r="P69" t="str">
        <f>VLOOKUP(H69,acciones!$A$1:$J$144,8)</f>
        <v>Ajustar todos los proyectos que se estén ejecutando o implementando a las condiciones mínimas de subsistencia digna y humana propuestas en la presente providencia. (A cargo de INPEC, USPEC, DNP y Ministerio de Justicia)</v>
      </c>
      <c r="Q69" s="4">
        <f>VLOOKUP(H69,acciones!$A$2:$P$144,11,0)</f>
        <v>42468</v>
      </c>
      <c r="R69" s="4">
        <f>VLOOKUP(H69,acciones!$A$2:$P$144,12,0)</f>
        <v>42480</v>
      </c>
      <c r="S69" t="str">
        <f>VLOOKUP(H69,acciones!$A$2:$P$144,13,0)</f>
        <v xml:space="preserve">Alejandro Trujillo - Asesor           Juliana Sotelo Lemus - Abogada Oficina Jurídica.     </v>
      </c>
      <c r="T69">
        <f>VLOOKUP(H69,acciones!$A$2:$P$144,14,0)</f>
        <v>180</v>
      </c>
      <c r="U69" s="4">
        <f>VLOOKUP(H69,acciones!$A$2:$P$144,15,0)</f>
        <v>42713</v>
      </c>
      <c r="V69">
        <f>VLOOKUP(H69,acciones!$A$2:$P$144,16,0)</f>
        <v>4</v>
      </c>
      <c r="W69" t="str">
        <f>VLOOKUP(O69,ponderacion_problematica_orden!$B$2:$G$164,3,0)</f>
        <v>2. Hacinamiento y otras causas de violación masiva de derechos</v>
      </c>
      <c r="X69" t="str">
        <f>VLOOKUP(O69,ponderacion_problematica_orden!$B$2:$G$164,4,0)</f>
        <v>a.    El hacinamiento y los efectos en cuanto a la reducción de espacios para el descanso nocturno.</v>
      </c>
      <c r="Y69">
        <f>VLOOKUP(H69,ponderacion_acciones_orden!$A$2:$I$144,9,0)</f>
        <v>10</v>
      </c>
      <c r="Z69">
        <f>VLOOKUP(O69,ponderacion_problematica_orden!$B$2:$G$164,5,0)</f>
        <v>10</v>
      </c>
      <c r="AA69">
        <f>VLOOKUP(O69,ponderacion_problematica_orden!$B$2:$G$164,6,0)</f>
        <v>10</v>
      </c>
      <c r="AB69" t="str">
        <f>IF(Q69&lt;='fecha informe'!$A$2,"SI","NO")</f>
        <v>SI</v>
      </c>
      <c r="AC69">
        <f>IF(AB69="SI",IF(R69&lt;='fecha informe'!$A$2,IF(consolidado!B69&lt;1,0,1),1),1)</f>
        <v>1</v>
      </c>
      <c r="AD69">
        <f t="shared" si="2"/>
        <v>0</v>
      </c>
      <c r="AE69">
        <f>IF(U69&lt;&gt;"",IF(AB69="SI",IF(U69&lt;='fecha informe'!$A$2,IF(consolidado!B69&lt;1,0,1),1),1),1)</f>
        <v>1</v>
      </c>
      <c r="AG69" t="b">
        <f>IF(OR(consolidado!$I69="Ministerio de Salud",consolidado!$I69="DNP"),IF(B69&lt;&gt;[1]consolidado!B69,TRUE,FALSE),FALSE)</f>
        <v>0</v>
      </c>
      <c r="AH69" t="b">
        <f>IF(OR(consolidado!$I69="Ministerio de Salud",consolidado!$I69="DNP"),IF(D69&lt;&gt;[1]consolidado!D69,TRUE,FALSE),FALSE)</f>
        <v>0</v>
      </c>
      <c r="AI69" t="b">
        <f>IF(OR(consolidado!$I69="Ministerio de Salud",consolidado!$I69="DNP"),IF(E69&lt;&gt;[1]consolidado!E69,TRUE,FALSE),FALSE)</f>
        <v>0</v>
      </c>
      <c r="AJ69" t="b">
        <f>IF(OR(consolidado!$I69="Ministerio de Salud",consolidado!$I69="DNP"),IF(F69&lt;&gt;[1]consolidado!F69,TRUE,FALSE),FALSE)</f>
        <v>0</v>
      </c>
      <c r="AK69" t="b">
        <f>IF(OR(consolidado!$I69="Ministerio de Salud",consolidado!$I69="DNP"),IF(G69&lt;&gt;[1]consolidado!G69,TRUE,FALSE),FALSE)</f>
        <v>0</v>
      </c>
    </row>
    <row r="70" spans="1:37" hidden="1" x14ac:dyDescent="0.25">
      <c r="A70">
        <v>49</v>
      </c>
      <c r="B70" s="44">
        <v>1</v>
      </c>
      <c r="C70" s="4">
        <v>42643</v>
      </c>
      <c r="D70" t="s">
        <v>613</v>
      </c>
      <c r="E70" t="s">
        <v>907</v>
      </c>
      <c r="F70" t="s">
        <v>614</v>
      </c>
      <c r="G70"/>
      <c r="H70">
        <v>49</v>
      </c>
      <c r="I70" s="6" t="s">
        <v>16</v>
      </c>
      <c r="J70" t="s">
        <v>13</v>
      </c>
      <c r="K70" t="s">
        <v>13</v>
      </c>
      <c r="L70" t="s">
        <v>14</v>
      </c>
      <c r="M70" t="s">
        <v>615</v>
      </c>
      <c r="N70" t="str">
        <f>VLOOKUP(H70,acciones!$A$2:$I$144,6)</f>
        <v>Definir criterios de evaluación de proyectos de inversión e identificar proyectos de inversión.</v>
      </c>
      <c r="O70" t="str">
        <f>VLOOKUP(H70,acciones!$A$2:$I$144,5)</f>
        <v>PR-OG-VIGÉSIMO SEGUNDO 23</v>
      </c>
      <c r="P70" t="str">
        <f>VLOOKUP(H70,acciones!$A$1:$J$144,8)</f>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
      <c r="Q70" s="4">
        <f>VLOOKUP(H70,acciones!$A$2:$P$144,11,0)</f>
        <v>42468</v>
      </c>
      <c r="R70" s="4">
        <f>VLOOKUP(H70,acciones!$A$2:$P$144,12,0)</f>
        <v>42480</v>
      </c>
      <c r="S70" t="str">
        <f>VLOOKUP(H70,acciones!$A$2:$P$144,13,0)</f>
        <v xml:space="preserve">Alejandro Trujillo - Asesor           Juliana Sotelo Lemus - Abogada Oficina Jurídica.                            </v>
      </c>
      <c r="T70">
        <f>VLOOKUP(H70,acciones!$A$2:$P$144,14,0)</f>
        <v>420</v>
      </c>
      <c r="U70" s="4">
        <f>VLOOKUP(H70,acciones!$A$2:$P$144,15,0)</f>
        <v>42956</v>
      </c>
      <c r="V70">
        <f>VLOOKUP(H70,acciones!$A$2:$P$144,16,0)</f>
        <v>4</v>
      </c>
      <c r="W70" t="str">
        <f>VLOOKUP(O70,ponderacion_problematica_orden!$B$2:$G$164,3,0)</f>
        <v>2. Hacinamiento y otras causas de violación masiva de derechos</v>
      </c>
      <c r="X70" t="str">
        <f>VLOOKUP(O70,ponderacion_problematica_orden!$B$2:$G$164,4,0)</f>
        <v>a.    El hacinamiento y los efectos en cuanto a la reducción de espacios para el descanso nocturno.</v>
      </c>
      <c r="Y70">
        <f>VLOOKUP(H70,ponderacion_acciones_orden!$A$2:$I$144,9,0)</f>
        <v>10</v>
      </c>
      <c r="Z70">
        <f>VLOOKUP(O70,ponderacion_problematica_orden!$B$2:$G$164,5,0)</f>
        <v>10</v>
      </c>
      <c r="AA70">
        <f>VLOOKUP(O70,ponderacion_problematica_orden!$B$2:$G$164,6,0)</f>
        <v>10</v>
      </c>
      <c r="AB70" t="str">
        <f>IF(Q70&lt;='fecha informe'!$A$2,"SI","NO")</f>
        <v>SI</v>
      </c>
      <c r="AC70">
        <f>IF(AB70="SI",IF(R70&lt;='fecha informe'!$A$2,IF(consolidado!B70&lt;1,0,1),1),1)</f>
        <v>1</v>
      </c>
      <c r="AD70">
        <f t="shared" si="2"/>
        <v>0</v>
      </c>
      <c r="AE70">
        <f>IF(U70&lt;&gt;"",IF(AB70="SI",IF(U70&lt;='fecha informe'!$A$2,IF(consolidado!B70&lt;1,0,1),1),1),1)</f>
        <v>1</v>
      </c>
      <c r="AG70" t="b">
        <f>IF(OR(consolidado!$I70="Ministerio de Salud",consolidado!$I70="DNP"),IF(B70&lt;&gt;[1]consolidado!B70,TRUE,FALSE),FALSE)</f>
        <v>1</v>
      </c>
      <c r="AH70" t="b">
        <f>IF(OR(consolidado!$I70="Ministerio de Salud",consolidado!$I70="DNP"),IF(D70&lt;&gt;[1]consolidado!D70,TRUE,FALSE),FALSE)</f>
        <v>0</v>
      </c>
      <c r="AI70" t="b">
        <f>IF(OR(consolidado!$I70="Ministerio de Salud",consolidado!$I70="DNP"),IF(E70&lt;&gt;[1]consolidado!E70,TRUE,FALSE),FALSE)</f>
        <v>1</v>
      </c>
      <c r="AJ70" t="b">
        <f>IF(OR(consolidado!$I70="Ministerio de Salud",consolidado!$I70="DNP"),IF(F70&lt;&gt;[1]consolidado!F70,TRUE,FALSE),FALSE)</f>
        <v>0</v>
      </c>
      <c r="AK70" t="b">
        <f>IF(OR(consolidado!$I70="Ministerio de Salud",consolidado!$I70="DNP"),IF(G70&lt;&gt;[1]consolidado!G70,TRUE,FALSE),FALSE)</f>
        <v>0</v>
      </c>
    </row>
    <row r="71" spans="1:37" hidden="1" x14ac:dyDescent="0.25">
      <c r="A71">
        <v>50</v>
      </c>
      <c r="B71" s="44">
        <v>1</v>
      </c>
      <c r="C71" s="4">
        <v>42643</v>
      </c>
      <c r="D71" t="s">
        <v>613</v>
      </c>
      <c r="E71" t="s">
        <v>908</v>
      </c>
      <c r="F71" t="s">
        <v>614</v>
      </c>
      <c r="G71"/>
      <c r="H71">
        <v>50</v>
      </c>
      <c r="I71" s="6" t="s">
        <v>16</v>
      </c>
      <c r="J71" t="s">
        <v>13</v>
      </c>
      <c r="K71" t="s">
        <v>13</v>
      </c>
      <c r="L71" t="s">
        <v>14</v>
      </c>
      <c r="M71" t="s">
        <v>616</v>
      </c>
      <c r="N71" t="str">
        <f>VLOOKUP(H71,acciones!$A$2:$I$144,6)</f>
        <v>Aplicar criterios definidos por DNP a los proyectos de inversión previamente identificados. Dar previo concepto a proyectos de inversión que no cumplan los criterios.</v>
      </c>
      <c r="O71" t="str">
        <f>VLOOKUP(H71,acciones!$A$2:$I$144,5)</f>
        <v>PR-OG-VIGÉSIMO SEGUNDO 23</v>
      </c>
      <c r="P71" t="str">
        <f>VLOOKUP(H71,acciones!$A$1:$J$144,8)</f>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
      <c r="Q71" s="4">
        <f>VLOOKUP(H71,acciones!$A$2:$P$144,11,0)</f>
        <v>42461</v>
      </c>
      <c r="R71" s="4">
        <f>VLOOKUP(H71,acciones!$A$2:$P$144,12,0)</f>
        <v>42521</v>
      </c>
      <c r="S71" t="str">
        <f>VLOOKUP(H71,acciones!$A$2:$P$144,13,0)</f>
        <v>José Nemesio Moreno Rodríguez
(Director de Gestion Corporativa)</v>
      </c>
      <c r="T71">
        <f>VLOOKUP(H71,acciones!$A$2:$P$144,14,0)</f>
        <v>420</v>
      </c>
      <c r="U71" s="4">
        <f>VLOOKUP(H71,acciones!$A$2:$P$144,15,0)</f>
        <v>42956</v>
      </c>
      <c r="V71">
        <f>VLOOKUP(H71,acciones!$A$2:$P$144,16,0)</f>
        <v>4</v>
      </c>
      <c r="W71" t="str">
        <f>VLOOKUP(O71,ponderacion_problematica_orden!$B$2:$G$164,3,0)</f>
        <v>2. Hacinamiento y otras causas de violación masiva de derechos</v>
      </c>
      <c r="X71" t="str">
        <f>VLOOKUP(O71,ponderacion_problematica_orden!$B$2:$G$164,4,0)</f>
        <v>a.    El hacinamiento y los efectos en cuanto a la reducción de espacios para el descanso nocturno.</v>
      </c>
      <c r="Y71">
        <f>VLOOKUP(H71,ponderacion_acciones_orden!$A$2:$I$144,9,0)</f>
        <v>10</v>
      </c>
      <c r="Z71">
        <f>VLOOKUP(O71,ponderacion_problematica_orden!$B$2:$G$164,5,0)</f>
        <v>10</v>
      </c>
      <c r="AA71">
        <f>VLOOKUP(O71,ponderacion_problematica_orden!$B$2:$G$164,6,0)</f>
        <v>10</v>
      </c>
      <c r="AB71" t="str">
        <f>IF(Q71&lt;='fecha informe'!$A$2,"SI","NO")</f>
        <v>SI</v>
      </c>
      <c r="AC71">
        <f>IF(AB71="SI",IF(R71&lt;='fecha informe'!$A$2,IF(consolidado!B71&lt;1,0,1),1),1)</f>
        <v>1</v>
      </c>
      <c r="AD71">
        <f t="shared" si="2"/>
        <v>0</v>
      </c>
      <c r="AE71">
        <f>IF(U71&lt;&gt;"",IF(AB71="SI",IF(U71&lt;='fecha informe'!$A$2,IF(consolidado!B71&lt;1,0,1),1),1),1)</f>
        <v>1</v>
      </c>
      <c r="AG71" t="b">
        <f>IF(OR(consolidado!$I71="Ministerio de Salud",consolidado!$I71="DNP"),IF(B71&lt;&gt;[1]consolidado!B71,TRUE,FALSE),FALSE)</f>
        <v>1</v>
      </c>
      <c r="AH71" t="b">
        <f>IF(OR(consolidado!$I71="Ministerio de Salud",consolidado!$I71="DNP"),IF(D71&lt;&gt;[1]consolidado!D71,TRUE,FALSE),FALSE)</f>
        <v>0</v>
      </c>
      <c r="AI71" t="b">
        <f>IF(OR(consolidado!$I71="Ministerio de Salud",consolidado!$I71="DNP"),IF(E71&lt;&gt;[1]consolidado!E71,TRUE,FALSE),FALSE)</f>
        <v>1</v>
      </c>
      <c r="AJ71" t="b">
        <f>IF(OR(consolidado!$I71="Ministerio de Salud",consolidado!$I71="DNP"),IF(F71&lt;&gt;[1]consolidado!F71,TRUE,FALSE),FALSE)</f>
        <v>0</v>
      </c>
      <c r="AK71" t="b">
        <f>IF(OR(consolidado!$I71="Ministerio de Salud",consolidado!$I71="DNP"),IF(G71&lt;&gt;[1]consolidado!G71,TRUE,FALSE),FALSE)</f>
        <v>0</v>
      </c>
    </row>
    <row r="72" spans="1:37" hidden="1" x14ac:dyDescent="0.25">
      <c r="A72">
        <v>56</v>
      </c>
      <c r="B72" s="44">
        <v>1</v>
      </c>
      <c r="C72" s="4">
        <v>42643</v>
      </c>
      <c r="D72" t="s">
        <v>617</v>
      </c>
      <c r="E72" t="s">
        <v>618</v>
      </c>
      <c r="F72" t="s">
        <v>619</v>
      </c>
      <c r="G72"/>
      <c r="H72">
        <v>56</v>
      </c>
      <c r="I72" s="6" t="s">
        <v>16</v>
      </c>
      <c r="J72" t="s">
        <v>13</v>
      </c>
      <c r="K72" t="s">
        <v>13</v>
      </c>
      <c r="L72" t="s">
        <v>14</v>
      </c>
      <c r="M72" t="s">
        <v>620</v>
      </c>
      <c r="N72" t="str">
        <f>VLOOKUP(H72,acciones!$A$2:$I$144,6)</f>
        <v>Aplicar criterios definidos por DNP a los proyectos de inversión previamente identificados. Dar previo concepto a proyectos de inversión que no cumplan los criterios.</v>
      </c>
      <c r="O72" t="str">
        <f>VLOOKUP(H72,acciones!$A$2:$I$144,5)</f>
        <v>PR-OG-VIGÉSIMO SEGUNDO 24</v>
      </c>
      <c r="P72" t="str">
        <f>VLOOKUP(H72,acciones!$A$1:$J$144,8)</f>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
      <c r="Q72" s="4">
        <f>VLOOKUP(H72,acciones!$A$2:$P$144,11,0)</f>
        <v>42461</v>
      </c>
      <c r="R72" s="4">
        <f>VLOOKUP(H72,acciones!$A$2:$P$144,12,0)</f>
        <v>42521</v>
      </c>
      <c r="S72" t="str">
        <f>VLOOKUP(H72,acciones!$A$2:$P$144,13,0)</f>
        <v xml:space="preserve">Alejandro Trujillo - Asesor           Juliana Sotelo Lemus - Abogada Oficina Jurídica.                            </v>
      </c>
      <c r="T72">
        <f>VLOOKUP(H72,acciones!$A$2:$P$144,14,0)</f>
        <v>360</v>
      </c>
      <c r="U72" s="4" t="str">
        <f>VLOOKUP(H72,acciones!$A$2:$P$144,15,0)</f>
        <v/>
      </c>
      <c r="V72">
        <f>VLOOKUP(H72,acciones!$A$2:$P$144,16,0)</f>
        <v>4</v>
      </c>
      <c r="W72" t="str">
        <f>VLOOKUP(O72,ponderacion_problematica_orden!$B$2:$G$164,3,0)</f>
        <v>2. Hacinamiento y otras causas de violación masiva de derechos</v>
      </c>
      <c r="X72" t="str">
        <f>VLOOKUP(O72,ponderacion_problematica_orden!$B$2:$G$164,4,0)</f>
        <v>a.    El hacinamiento y los efectos en cuanto a la reducción de espacios para el descanso nocturno.</v>
      </c>
      <c r="Y72">
        <f>VLOOKUP(H72,ponderacion_acciones_orden!$A$2:$I$144,9,0)</f>
        <v>10</v>
      </c>
      <c r="Z72">
        <f>VLOOKUP(O72,ponderacion_problematica_orden!$B$2:$G$164,5,0)</f>
        <v>10</v>
      </c>
      <c r="AA72">
        <f>VLOOKUP(O72,ponderacion_problematica_orden!$B$2:$G$164,6,0)</f>
        <v>10</v>
      </c>
      <c r="AB72" t="str">
        <f>IF(Q72&lt;='fecha informe'!$A$2,"SI","NO")</f>
        <v>SI</v>
      </c>
      <c r="AC72">
        <f>IF(AB72="SI",IF(R72&lt;='fecha informe'!$A$2,IF(consolidado!B72&lt;1,0,1),1),1)</f>
        <v>1</v>
      </c>
      <c r="AD72">
        <f t="shared" si="2"/>
        <v>0</v>
      </c>
      <c r="AE72">
        <f>IF(U72&lt;&gt;"",IF(AB72="SI",IF(U72&lt;='fecha informe'!$A$2,IF(consolidado!B72&lt;1,0,1),1),1),1)</f>
        <v>1</v>
      </c>
      <c r="AG72" t="b">
        <f>IF(OR(consolidado!$I72="Ministerio de Salud",consolidado!$I72="DNP"),IF(B72&lt;&gt;[1]consolidado!B72,TRUE,FALSE),FALSE)</f>
        <v>0</v>
      </c>
      <c r="AH72" t="b">
        <f>IF(OR(consolidado!$I72="Ministerio de Salud",consolidado!$I72="DNP"),IF(D72&lt;&gt;[1]consolidado!D72,TRUE,FALSE),FALSE)</f>
        <v>0</v>
      </c>
      <c r="AI72" t="b">
        <f>IF(OR(consolidado!$I72="Ministerio de Salud",consolidado!$I72="DNP"),IF(E72&lt;&gt;[1]consolidado!E72,TRUE,FALSE),FALSE)</f>
        <v>0</v>
      </c>
      <c r="AJ72" t="b">
        <f>IF(OR(consolidado!$I72="Ministerio de Salud",consolidado!$I72="DNP"),IF(F72&lt;&gt;[1]consolidado!F72,TRUE,FALSE),FALSE)</f>
        <v>0</v>
      </c>
      <c r="AK72" t="b">
        <f>IF(OR(consolidado!$I72="Ministerio de Salud",consolidado!$I72="DNP"),IF(G72&lt;&gt;[1]consolidado!G72,TRUE,FALSE),FALSE)</f>
        <v>0</v>
      </c>
    </row>
    <row r="73" spans="1:37" hidden="1" x14ac:dyDescent="0.25">
      <c r="A73">
        <v>57</v>
      </c>
      <c r="B73" s="44">
        <v>1</v>
      </c>
      <c r="C73" s="4">
        <v>42643</v>
      </c>
      <c r="D73" t="s">
        <v>609</v>
      </c>
      <c r="E73" t="s">
        <v>610</v>
      </c>
      <c r="F73" t="s">
        <v>611</v>
      </c>
      <c r="G73"/>
      <c r="H73">
        <v>57</v>
      </c>
      <c r="I73" s="6" t="s">
        <v>16</v>
      </c>
      <c r="J73" t="s">
        <v>13</v>
      </c>
      <c r="K73" t="s">
        <v>13</v>
      </c>
      <c r="L73" t="s">
        <v>14</v>
      </c>
      <c r="M73" t="s">
        <v>612</v>
      </c>
      <c r="N73" t="str">
        <f>VLOOKUP(H73,acciones!$A$2:$I$144,6)</f>
        <v>Definir criterios de evaluación de proyectos de inversión e identificar proyectos de inversión.</v>
      </c>
      <c r="O73" t="str">
        <f>VLOOKUP(H73,acciones!$A$2:$I$144,5)</f>
        <v>PR-OG-VIGÉSIMO SEGUNDO 24</v>
      </c>
      <c r="P73" t="str">
        <f>VLOOKUP(H73,acciones!$A$1:$J$144,8)</f>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
      <c r="Q73" s="4">
        <f>VLOOKUP(H73,acciones!$A$2:$P$144,11,0)</f>
        <v>42468</v>
      </c>
      <c r="R73" s="4">
        <f>VLOOKUP(H73,acciones!$A$2:$P$144,12,0)</f>
        <v>42480</v>
      </c>
      <c r="S73" t="str">
        <f>VLOOKUP(H73,acciones!$A$2:$P$144,13,0)</f>
        <v xml:space="preserve">Grupo Logísticode la Dirección de Gestión Corporativa 
( capitan Gutierrez Barrera Edgar) </v>
      </c>
      <c r="T73">
        <f>VLOOKUP(H73,acciones!$A$2:$P$144,14,0)</f>
        <v>360</v>
      </c>
      <c r="U73" s="4" t="str">
        <f>VLOOKUP(H73,acciones!$A$2:$P$144,15,0)</f>
        <v/>
      </c>
      <c r="V73">
        <f>VLOOKUP(H73,acciones!$A$2:$P$144,16,0)</f>
        <v>4</v>
      </c>
      <c r="W73" t="str">
        <f>VLOOKUP(O73,ponderacion_problematica_orden!$B$2:$G$164,3,0)</f>
        <v>2. Hacinamiento y otras causas de violación masiva de derechos</v>
      </c>
      <c r="X73" t="str">
        <f>VLOOKUP(O73,ponderacion_problematica_orden!$B$2:$G$164,4,0)</f>
        <v>a.    El hacinamiento y los efectos en cuanto a la reducción de espacios para el descanso nocturno.</v>
      </c>
      <c r="Y73">
        <f>VLOOKUP(H73,ponderacion_acciones_orden!$A$2:$I$144,9,0)</f>
        <v>10</v>
      </c>
      <c r="Z73">
        <f>VLOOKUP(O73,ponderacion_problematica_orden!$B$2:$G$164,5,0)</f>
        <v>10</v>
      </c>
      <c r="AA73">
        <f>VLOOKUP(O73,ponderacion_problematica_orden!$B$2:$G$164,6,0)</f>
        <v>10</v>
      </c>
      <c r="AB73" t="str">
        <f>IF(Q73&lt;='fecha informe'!$A$2,"SI","NO")</f>
        <v>SI</v>
      </c>
      <c r="AC73">
        <f>IF(AB73="SI",IF(R73&lt;='fecha informe'!$A$2,IF(consolidado!B73&lt;1,0,1),1),1)</f>
        <v>1</v>
      </c>
      <c r="AD73">
        <f t="shared" si="2"/>
        <v>0</v>
      </c>
      <c r="AE73">
        <f>IF(U73&lt;&gt;"",IF(AB73="SI",IF(U73&lt;='fecha informe'!$A$2,IF(consolidado!B73&lt;1,0,1),1),1),1)</f>
        <v>1</v>
      </c>
      <c r="AG73" t="b">
        <f>IF(OR(consolidado!$I73="Ministerio de Salud",consolidado!$I73="DNP"),IF(B73&lt;&gt;[1]consolidado!B73,TRUE,FALSE),FALSE)</f>
        <v>0</v>
      </c>
      <c r="AH73" t="b">
        <f>IF(OR(consolidado!$I73="Ministerio de Salud",consolidado!$I73="DNP"),IF(D73&lt;&gt;[1]consolidado!D73,TRUE,FALSE),FALSE)</f>
        <v>0</v>
      </c>
      <c r="AI73" t="b">
        <f>IF(OR(consolidado!$I73="Ministerio de Salud",consolidado!$I73="DNP"),IF(E73&lt;&gt;[1]consolidado!E73,TRUE,FALSE),FALSE)</f>
        <v>0</v>
      </c>
      <c r="AJ73" t="b">
        <f>IF(OR(consolidado!$I73="Ministerio de Salud",consolidado!$I73="DNP"),IF(F73&lt;&gt;[1]consolidado!F73,TRUE,FALSE),FALSE)</f>
        <v>0</v>
      </c>
      <c r="AK73" t="b">
        <f>IF(OR(consolidado!$I73="Ministerio de Salud",consolidado!$I73="DNP"),IF(G73&lt;&gt;[1]consolidado!G73,TRUE,FALSE),FALSE)</f>
        <v>0</v>
      </c>
    </row>
    <row r="74" spans="1:37" hidden="1" x14ac:dyDescent="0.25">
      <c r="A74">
        <v>68</v>
      </c>
      <c r="B74" s="44">
        <v>1</v>
      </c>
      <c r="C74" s="4">
        <v>42643</v>
      </c>
      <c r="D74" t="s">
        <v>621</v>
      </c>
      <c r="E74" t="s">
        <v>622</v>
      </c>
      <c r="F74" t="s">
        <v>611</v>
      </c>
      <c r="G74"/>
      <c r="H74">
        <v>68</v>
      </c>
      <c r="I74" s="6" t="s">
        <v>16</v>
      </c>
      <c r="J74">
        <v>4</v>
      </c>
      <c r="K74">
        <v>4</v>
      </c>
      <c r="L74" t="s">
        <v>17</v>
      </c>
      <c r="M74" t="s">
        <v>623</v>
      </c>
      <c r="N74" t="str">
        <f>VLOOKUP(H74,acciones!$A$2:$I$144,6)</f>
        <v xml:space="preserve"> Brindar el apoyo técnico a las entidades concernidas en el cumplimiento de estas órdenes, según sea solicitado</v>
      </c>
      <c r="O74" t="str">
        <f>VLOOKUP(H74,acciones!$A$2:$I$144,5)</f>
        <v>PR-OG-VIGÉSIMO SEGUNDO 26</v>
      </c>
      <c r="P74" t="str">
        <f>VLOOKUP(H74,acciones!$A$1:$J$144,8)</f>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
      <c r="Q74" s="4">
        <f>VLOOKUP(H74,acciones!$A$2:$P$144,11,0)</f>
        <v>42480</v>
      </c>
      <c r="R74" s="4" t="str">
        <f>VLOOKUP(H74,acciones!$A$2:$P$144,12,0)</f>
        <v>Permanente</v>
      </c>
      <c r="S74" t="str">
        <f>VLOOKUP(H74,acciones!$A$2:$P$144,13,0)</f>
        <v>Presidencia de la república - Paula Acosta
INPEC, USPEC, MInSalud, SUperSalud, MinJusticia, Fiducia.</v>
      </c>
      <c r="T74">
        <f>VLOOKUP(H74,acciones!$A$2:$P$144,14,0)</f>
        <v>365</v>
      </c>
      <c r="U74" s="4">
        <f>VLOOKUP(H74,acciones!$A$2:$P$144,15,0)</f>
        <v>42895</v>
      </c>
      <c r="V74">
        <f>VLOOKUP(H74,acciones!$A$2:$P$144,16,0)</f>
        <v>5</v>
      </c>
      <c r="W74" t="str">
        <f>VLOOKUP(O74,ponderacion_problematica_orden!$B$2:$G$164,3,0)</f>
        <v>4. Deficiente sistema de salud en el sector penitenciario y carcelario</v>
      </c>
      <c r="X74" t="str">
        <f>VLOOKUP(O74,ponderacion_problematica_orden!$B$2:$G$164,4,0)</f>
        <v>c.     La precariedad de los servicios de salud.</v>
      </c>
      <c r="Y74">
        <f>VLOOKUP(H74,ponderacion_acciones_orden!$A$2:$I$144,9,0)</f>
        <v>10</v>
      </c>
      <c r="Z74">
        <f>VLOOKUP(O74,ponderacion_problematica_orden!$B$2:$G$164,5,0)</f>
        <v>10</v>
      </c>
      <c r="AA74">
        <f>VLOOKUP(O74,ponderacion_problematica_orden!$B$2:$G$164,6,0)</f>
        <v>10</v>
      </c>
      <c r="AB74" t="str">
        <f>IF(Q74&lt;='fecha informe'!$A$2,"SI","NO")</f>
        <v>SI</v>
      </c>
      <c r="AC74">
        <f>IF(AB74="SI",IF(R74&lt;='fecha informe'!$A$2,IF(consolidado!B74&lt;1,0,1),1),1)</f>
        <v>1</v>
      </c>
      <c r="AD74">
        <f t="shared" si="2"/>
        <v>0</v>
      </c>
      <c r="AE74">
        <f>IF(U74&lt;&gt;"",IF(AB74="SI",IF(U74&lt;='fecha informe'!$A$2,IF(consolidado!B74&lt;1,0,1),1),1),1)</f>
        <v>1</v>
      </c>
      <c r="AG74" t="b">
        <f>IF(OR(consolidado!$I74="Ministerio de Salud",consolidado!$I74="DNP"),IF(B74&lt;&gt;[1]consolidado!B74,TRUE,FALSE),FALSE)</f>
        <v>0</v>
      </c>
      <c r="AH74" t="b">
        <f>IF(OR(consolidado!$I74="Ministerio de Salud",consolidado!$I74="DNP"),IF(D74&lt;&gt;[1]consolidado!D74,TRUE,FALSE),FALSE)</f>
        <v>0</v>
      </c>
      <c r="AI74" t="b">
        <f>IF(OR(consolidado!$I74="Ministerio de Salud",consolidado!$I74="DNP"),IF(E74&lt;&gt;[1]consolidado!E74,TRUE,FALSE),FALSE)</f>
        <v>0</v>
      </c>
      <c r="AJ74" t="b">
        <f>IF(OR(consolidado!$I74="Ministerio de Salud",consolidado!$I74="DNP"),IF(F74&lt;&gt;[1]consolidado!F74,TRUE,FALSE),FALSE)</f>
        <v>0</v>
      </c>
      <c r="AK74" t="b">
        <f>IF(OR(consolidado!$I74="Ministerio de Salud",consolidado!$I74="DNP"),IF(G74&lt;&gt;[1]consolidado!G74,TRUE,FALSE),FALSE)</f>
        <v>0</v>
      </c>
    </row>
    <row r="75" spans="1:37" hidden="1" x14ac:dyDescent="0.25">
      <c r="A75">
        <v>79</v>
      </c>
      <c r="B75" s="44">
        <v>1</v>
      </c>
      <c r="C75" s="4">
        <v>42643</v>
      </c>
      <c r="D75" t="s">
        <v>909</v>
      </c>
      <c r="E75" t="s">
        <v>910</v>
      </c>
      <c r="F75" t="s">
        <v>911</v>
      </c>
      <c r="G75"/>
      <c r="H75">
        <v>79</v>
      </c>
      <c r="I75" s="6" t="s">
        <v>16</v>
      </c>
      <c r="J75">
        <v>2</v>
      </c>
      <c r="K75">
        <v>2</v>
      </c>
      <c r="L75" t="s">
        <v>17</v>
      </c>
      <c r="M75" t="s">
        <v>912</v>
      </c>
      <c r="N75" t="str">
        <f>VLOOKUP(H75,acciones!$A$2:$I$144,6)</f>
        <v>Realizar oportunamente los trámites presupuestales competencia del DNP, que sean requeridos para viabilizar las actividades del Ministerio de Justicia, el INPEC y la USPEC para el cumplimiento de la sentencia.</v>
      </c>
      <c r="O75" t="str">
        <f>VLOOKUP(H75,acciones!$A$2:$I$144,5)</f>
        <v>PR-OG-VIGÉSIMO SEGUNDO 34</v>
      </c>
      <c r="P75" t="str">
        <f>VLOOKUP(H75,acciones!$A$1:$J$144,8)</f>
        <v>Garantizar que las erogaciones que sean consecuencia de esta sentencia sean efectuadas con el fin de colaborar a las instituciones concernidas, para efectuar las acciones que les correspondan, en los términos conferidos. (Órden compartida con el Ministerio de Hacienda y Crédito Público y el DNP)</v>
      </c>
      <c r="Q75" s="4">
        <f>VLOOKUP(H75,acciones!$A$2:$P$144,11,0)</f>
        <v>42480</v>
      </c>
      <c r="R75" s="4" t="str">
        <f>VLOOKUP(H75,acciones!$A$2:$P$144,12,0)</f>
        <v>Permanente</v>
      </c>
      <c r="S75" t="str">
        <f>VLOOKUP(H75,acciones!$A$2:$P$144,13,0)</f>
        <v>Dirección General del Prespuesto Público Nacional</v>
      </c>
      <c r="T75">
        <f>VLOOKUP(H75,acciones!$A$2:$P$144,14,0)</f>
        <v>0</v>
      </c>
      <c r="U75" s="4" t="str">
        <f>VLOOKUP(H75,acciones!$A$2:$P$144,15,0)</f>
        <v/>
      </c>
      <c r="V75">
        <f>VLOOKUP(H75,acciones!$A$2:$P$144,16,0)</f>
        <v>2</v>
      </c>
      <c r="W75" t="str">
        <f>VLOOKUP(O75,ponderacion_problematica_orden!$B$2:$G$164,3,0)</f>
        <v>1. La Desarticulación de la política criminal y el Estado de Cosas Inconstitucional</v>
      </c>
      <c r="X75">
        <f>VLOOKUP(O75,ponderacion_problematica_orden!$B$2:$G$164,4,0)</f>
        <v>0</v>
      </c>
      <c r="Y75">
        <f>VLOOKUP(H75,ponderacion_acciones_orden!$A$2:$I$144,9,0)</f>
        <v>10</v>
      </c>
      <c r="Z75">
        <f>VLOOKUP(O75,ponderacion_problematica_orden!$B$2:$G$164,5,0)</f>
        <v>10</v>
      </c>
      <c r="AA75">
        <f>VLOOKUP(O75,ponderacion_problematica_orden!$B$2:$G$164,6,0)</f>
        <v>10</v>
      </c>
      <c r="AB75" t="str">
        <f>IF(Q75&lt;='fecha informe'!$A$2,"SI","NO")</f>
        <v>SI</v>
      </c>
      <c r="AC75">
        <f>IF(AB75="SI",IF(R75&lt;='fecha informe'!$A$2,IF(consolidado!B75&lt;1,0,1),1),1)</f>
        <v>1</v>
      </c>
      <c r="AD75">
        <f t="shared" si="2"/>
        <v>0</v>
      </c>
      <c r="AE75">
        <f>IF(U75&lt;&gt;"",IF(AB75="SI",IF(U75&lt;='fecha informe'!$A$2,IF(consolidado!B75&lt;1,0,1),1),1),1)</f>
        <v>1</v>
      </c>
      <c r="AG75" t="b">
        <f>IF(OR(consolidado!$I75="Ministerio de Salud",consolidado!$I75="DNP"),IF(B75&lt;&gt;[1]consolidado!B75,TRUE,FALSE),FALSE)</f>
        <v>1</v>
      </c>
      <c r="AH75" t="b">
        <f>IF(OR(consolidado!$I75="Ministerio de Salud",consolidado!$I75="DNP"),IF(D75&lt;&gt;[1]consolidado!D75,TRUE,FALSE),FALSE)</f>
        <v>1</v>
      </c>
      <c r="AI75" t="b">
        <f>IF(OR(consolidado!$I75="Ministerio de Salud",consolidado!$I75="DNP"),IF(E75&lt;&gt;[1]consolidado!E75,TRUE,FALSE),FALSE)</f>
        <v>1</v>
      </c>
      <c r="AJ75" t="b">
        <f>IF(OR(consolidado!$I75="Ministerio de Salud",consolidado!$I75="DNP"),IF(F75&lt;&gt;[1]consolidado!F75,TRUE,FALSE),FALSE)</f>
        <v>1</v>
      </c>
      <c r="AK75" t="b">
        <f>IF(OR(consolidado!$I75="Ministerio de Salud",consolidado!$I75="DNP"),IF(G75&lt;&gt;[1]consolidado!G75,TRUE,FALSE),FALSE)</f>
        <v>1</v>
      </c>
    </row>
    <row r="76" spans="1:37" hidden="1" x14ac:dyDescent="0.25">
      <c r="A76">
        <v>124</v>
      </c>
      <c r="B76" s="44">
        <v>1</v>
      </c>
      <c r="C76" s="4">
        <v>42643</v>
      </c>
      <c r="D76" t="s">
        <v>909</v>
      </c>
      <c r="E76" t="s">
        <v>910</v>
      </c>
      <c r="F76" t="s">
        <v>911</v>
      </c>
      <c r="G76"/>
      <c r="H76">
        <v>124</v>
      </c>
      <c r="I76" s="6" t="s">
        <v>16</v>
      </c>
      <c r="J76">
        <v>2</v>
      </c>
      <c r="K76">
        <v>2</v>
      </c>
      <c r="L76" t="s">
        <v>17</v>
      </c>
      <c r="M76" t="s">
        <v>913</v>
      </c>
      <c r="N76" t="str">
        <f>VLOOKUP(H76,acciones!$A$2:$I$144,6)</f>
        <v>Realizar oportunamente los trámites presupuestales competencia del DNP, que sean requeridos para viabilizar las actividades del Ministerio de Justicia, el INPEC y la USPEC para el cumplimiento de la sentencia.</v>
      </c>
      <c r="O76" t="str">
        <f>VLOOKUP(H76,acciones!$A$2:$I$144,5)</f>
        <v>PR-DF-TREINTAGÉSIMO PRIMERO</v>
      </c>
      <c r="P76" t="str">
        <f>VLOOKUP(H76,acciones!$A$1:$J$144,8)</f>
        <v>Adoptar las medidas adecuadas y necesarias para asegurar los recursos suficientes y oportunos, que permitan la sostenibilidad y progresividad de todas las medidas a implementar para dar cumplimiento a lo ordenado en esta sentencia. Para tal efecto deberán preverse anualmente las partidas presupuestales del caso, con arreglo a la complejidad y el carácter estructural de las medidas esperadas. (Esta orden debe ser atendida entre La Presidencia de la República, el Ministerio de Hacienda y el DNP)</v>
      </c>
      <c r="Q76" s="4">
        <f>VLOOKUP(H76,acciones!$A$2:$P$144,11,0)</f>
        <v>42480</v>
      </c>
      <c r="R76" s="4" t="str">
        <f>VLOOKUP(H76,acciones!$A$2:$P$144,12,0)</f>
        <v>Permanente</v>
      </c>
      <c r="S76" t="str">
        <f>VLOOKUP(H76,acciones!$A$2:$P$144,13,0)</f>
        <v>Secretaría Jurídica - Cristina Pardo S.
MinJusticia - Dirección de Política Criminal</v>
      </c>
      <c r="T76">
        <f>VLOOKUP(H76,acciones!$A$2:$P$144,14,0)</f>
        <v>0</v>
      </c>
      <c r="U76" s="4" t="str">
        <f>VLOOKUP(H76,acciones!$A$2:$P$144,15,0)</f>
        <v/>
      </c>
      <c r="V76">
        <f>VLOOKUP(H76,acciones!$A$2:$P$144,16,0)</f>
        <v>3</v>
      </c>
      <c r="W76" t="str">
        <f>VLOOKUP(O76,ponderacion_problematica_orden!$B$2:$G$164,3,0)</f>
        <v>1. La Desarticulación de la política criminal y el Estado de Cosas Inconstitucional</v>
      </c>
      <c r="X76">
        <f>VLOOKUP(O76,ponderacion_problematica_orden!$B$2:$G$164,4,0)</f>
        <v>0</v>
      </c>
      <c r="Y76">
        <f>VLOOKUP(H76,ponderacion_acciones_orden!$A$2:$I$144,9,0)</f>
        <v>10</v>
      </c>
      <c r="Z76">
        <f>VLOOKUP(O76,ponderacion_problematica_orden!$B$2:$G$164,5,0)</f>
        <v>10</v>
      </c>
      <c r="AA76">
        <f>VLOOKUP(O76,ponderacion_problematica_orden!$B$2:$G$164,6,0)</f>
        <v>10</v>
      </c>
      <c r="AB76" t="str">
        <f>IF(Q76&lt;='fecha informe'!$A$2,"SI","NO")</f>
        <v>SI</v>
      </c>
      <c r="AC76">
        <f>IF(AB76="SI",IF(R76&lt;='fecha informe'!$A$2,IF(consolidado!B76&lt;1,0,1),1),1)</f>
        <v>1</v>
      </c>
      <c r="AD76">
        <f t="shared" si="2"/>
        <v>0</v>
      </c>
      <c r="AE76">
        <f>IF(U76&lt;&gt;"",IF(AB76="SI",IF(U76&lt;='fecha informe'!$A$2,IF(consolidado!B76&lt;1,0,1),1),1),1)</f>
        <v>1</v>
      </c>
      <c r="AG76" t="b">
        <f>IF(OR(consolidado!$I76="Ministerio de Salud",consolidado!$I76="DNP"),IF(B76&lt;&gt;[1]consolidado!B76,TRUE,FALSE),FALSE)</f>
        <v>1</v>
      </c>
      <c r="AH76" t="b">
        <f>IF(OR(consolidado!$I76="Ministerio de Salud",consolidado!$I76="DNP"),IF(D76&lt;&gt;[1]consolidado!D76,TRUE,FALSE),FALSE)</f>
        <v>1</v>
      </c>
      <c r="AI76" t="b">
        <f>IF(OR(consolidado!$I76="Ministerio de Salud",consolidado!$I76="DNP"),IF(E76&lt;&gt;[1]consolidado!E76,TRUE,FALSE),FALSE)</f>
        <v>1</v>
      </c>
      <c r="AJ76" t="b">
        <f>IF(OR(consolidado!$I76="Ministerio de Salud",consolidado!$I76="DNP"),IF(F76&lt;&gt;[1]consolidado!F76,TRUE,FALSE),FALSE)</f>
        <v>1</v>
      </c>
      <c r="AK76" t="b">
        <f>IF(OR(consolidado!$I76="Ministerio de Salud",consolidado!$I76="DNP"),IF(G76&lt;&gt;[1]consolidado!G76,TRUE,FALSE),FALSE)</f>
        <v>1</v>
      </c>
    </row>
    <row r="77" spans="1:37" x14ac:dyDescent="0.25">
      <c r="A77">
        <v>25</v>
      </c>
      <c r="B77" s="34" t="s">
        <v>13</v>
      </c>
      <c r="C77" s="4" t="s">
        <v>13</v>
      </c>
      <c r="D77" t="s">
        <v>624</v>
      </c>
      <c r="E77" t="s">
        <v>13</v>
      </c>
      <c r="F77" t="s">
        <v>13</v>
      </c>
      <c r="G77" t="s">
        <v>13</v>
      </c>
      <c r="H77">
        <v>25</v>
      </c>
      <c r="I77" s="6" t="s">
        <v>30</v>
      </c>
      <c r="J77" t="s">
        <v>13</v>
      </c>
      <c r="K77" t="s">
        <v>13</v>
      </c>
      <c r="L77" t="s">
        <v>14</v>
      </c>
      <c r="M77" t="s">
        <v>13</v>
      </c>
      <c r="N77" t="str">
        <f>VLOOKUP(H77,acciones!$A$2:$I$144,6)</f>
        <v>La Uspec en atención a las funciones establecidas en el Decreto 4150 de 2011, así como en el Decreto 204 de 2016, no tiene la competencia para la formulación de programas de resocialización, en esa medida solo es competente respecto de la intervención en materia de infraestructura que eventualmente se requiera en las áreas de resocialización. Lo anterior, esta sujeto al plan de programas de resocialización que formule el INPEC.</v>
      </c>
      <c r="O77" t="str">
        <f>VLOOKUP(H77,acciones!$A$2:$I$144,5)</f>
        <v>PR-OG-VIGÉSIMO SEGUNDO 13</v>
      </c>
      <c r="P77" t="str">
        <f>VLOOKUP(H77,acciones!$A$1:$J$144,8)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77" s="4">
        <f>VLOOKUP(H77,acciones!$A$2:$P$144,11,0)</f>
        <v>42736</v>
      </c>
      <c r="R77" s="4">
        <f>VLOOKUP(H77,acciones!$A$2:$P$144,12,0)</f>
        <v>43260</v>
      </c>
      <c r="S77" t="str">
        <f>VLOOKUP(H77,acciones!$A$2:$P$144,13,0)</f>
        <v>Hugo Dagovett - SENA</v>
      </c>
      <c r="T77">
        <f>VLOOKUP(H77,acciones!$A$2:$P$144,14,0)</f>
        <v>730</v>
      </c>
      <c r="U77" s="4">
        <f>VLOOKUP(H77,acciones!$A$2:$P$144,15,0)</f>
        <v>43260</v>
      </c>
      <c r="V77">
        <f>VLOOKUP(H77,acciones!$A$2:$P$144,16,0)</f>
        <v>7</v>
      </c>
      <c r="W77" t="str">
        <f>VLOOKUP(O77,ponderacion_problematica_orden!$B$2:$G$164,3,0)</f>
        <v>1. La Desarticulación de la política criminal y el Estado de Cosas Inconstitucional</v>
      </c>
      <c r="X77" t="str">
        <f>VLOOKUP(O77,ponderacion_problematica_orden!$B$2:$G$164,4,0)</f>
        <v>d. La imposibilidad de realizar actividades tendientes a la resocialización o a la redención de la pena</v>
      </c>
      <c r="Y77">
        <f>VLOOKUP(H77,ponderacion_acciones_orden!$A$2:$I$144,9,0)</f>
        <v>10</v>
      </c>
      <c r="Z77">
        <f>VLOOKUP(O77,ponderacion_problematica_orden!$B$2:$G$164,5,0)</f>
        <v>10</v>
      </c>
      <c r="AA77">
        <f>VLOOKUP(O77,ponderacion_problematica_orden!$B$2:$G$164,6,0)</f>
        <v>10</v>
      </c>
      <c r="AB77" t="str">
        <f>IF(Q77&lt;='fecha informe'!$A$2,"SI","NO")</f>
        <v>NO</v>
      </c>
      <c r="AC77">
        <f>IF(AB77="SI",IF(R77&lt;='fecha informe'!$A$2,IF(consolidado!B77&lt;1,0,1),1),1)</f>
        <v>1</v>
      </c>
      <c r="AD77">
        <f t="shared" si="2"/>
        <v>0</v>
      </c>
      <c r="AE77">
        <f>IF(U77&lt;&gt;"",IF(AB77="SI",IF(U77&lt;='fecha informe'!$A$2,IF(consolidado!B77&lt;1,0,1),1),1),1)</f>
        <v>1</v>
      </c>
      <c r="AG77" t="b">
        <f>IF(OR(consolidado!$I77="Ministerio de Salud",consolidado!$I77="DNP"),IF(B77&lt;&gt;[1]consolidado!B77,TRUE,FALSE),FALSE)</f>
        <v>0</v>
      </c>
      <c r="AH77" t="b">
        <f>IF(OR(consolidado!$I77="Ministerio de Salud",consolidado!$I77="DNP"),IF(D77&lt;&gt;[1]consolidado!D77,TRUE,FALSE),FALSE)</f>
        <v>0</v>
      </c>
      <c r="AI77" t="b">
        <f>IF(OR(consolidado!$I77="Ministerio de Salud",consolidado!$I77="DNP"),IF(E77&lt;&gt;[1]consolidado!E77,TRUE,FALSE),FALSE)</f>
        <v>0</v>
      </c>
      <c r="AJ77" t="b">
        <f>IF(OR(consolidado!$I77="Ministerio de Salud",consolidado!$I77="DNP"),IF(F77&lt;&gt;[1]consolidado!F77,TRUE,FALSE),FALSE)</f>
        <v>0</v>
      </c>
      <c r="AK77" t="b">
        <f>IF(OR(consolidado!$I77="Ministerio de Salud",consolidado!$I77="DNP"),IF(G77&lt;&gt;[1]consolidado!G77,TRUE,FALSE),FALSE)</f>
        <v>0</v>
      </c>
    </row>
    <row r="78" spans="1:37" hidden="1" x14ac:dyDescent="0.25">
      <c r="A78">
        <v>33</v>
      </c>
      <c r="B78" s="34">
        <v>1</v>
      </c>
      <c r="C78" s="4">
        <v>42643</v>
      </c>
      <c r="D78" t="s">
        <v>625</v>
      </c>
      <c r="E78" t="s">
        <v>626</v>
      </c>
      <c r="F78" t="s">
        <v>559</v>
      </c>
      <c r="G78" t="s">
        <v>559</v>
      </c>
      <c r="H78">
        <v>33</v>
      </c>
      <c r="I78" s="6" t="s">
        <v>30</v>
      </c>
      <c r="J78" t="s">
        <v>13</v>
      </c>
      <c r="K78" t="s">
        <v>13</v>
      </c>
      <c r="L78" t="s">
        <v>14</v>
      </c>
      <c r="M78" t="s">
        <v>627</v>
      </c>
      <c r="N78" t="str">
        <f>VLOOKUP(H78,acciones!$A$2:$I$144,6)</f>
        <v>Para medir las áreas de todos los establecimientos del orden nacional, se requiere contar con el equipo técnico suficiente, así como con el presupuesto requerido para honorarios, viáticos, équipos de cómputo, programas de software, etc. En razón a lo anterior la USPEC incluyó el presupuesto requerido para dar cumplimiento a la orden en el Plan Maestro.  Lo anterior sujeto a la aprobación y asignación presupuestal del mismo.</v>
      </c>
      <c r="O78" t="str">
        <f>VLOOKUP(H78,acciones!$A$2:$I$144,5)</f>
        <v>PR-OG-VIGÉSIMO SEGUNDO 20</v>
      </c>
      <c r="P78" t="str">
        <f>VLOOKUP(H78,acciones!$A$1:$J$144,8)</f>
        <v xml:space="preserve">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
</v>
      </c>
      <c r="Q78" s="4">
        <f>VLOOKUP(H78,acciones!$A$2:$P$144,11,0)</f>
        <v>42468</v>
      </c>
      <c r="R78" s="4">
        <f>VLOOKUP(H78,acciones!$A$2:$P$144,12,0)</f>
        <v>42521</v>
      </c>
      <c r="S78" t="str">
        <f>VLOOKUP(H78,acciones!$A$2:$P$144,13,0)</f>
        <v>MinJusticia - Diego Olarte - Dirección de Política Criminal y Penitenciaria</v>
      </c>
      <c r="T78">
        <f>VLOOKUP(H78,acciones!$A$2:$P$144,14,0)</f>
        <v>450</v>
      </c>
      <c r="U78" s="4">
        <f>VLOOKUP(H78,acciones!$A$2:$P$144,15,0)</f>
        <v>42987</v>
      </c>
      <c r="V78">
        <f>VLOOKUP(H78,acciones!$A$2:$P$144,16,0)</f>
        <v>3</v>
      </c>
      <c r="W78" t="str">
        <f>VLOOKUP(O78,ponderacion_problematica_orden!$B$2:$G$164,3,0)</f>
        <v>2. Hacinamiento y otras causas de violación masiva de derechos</v>
      </c>
      <c r="X78" t="str">
        <f>VLOOKUP(O78,ponderacion_problematica_orden!$B$2:$G$164,4,0)</f>
        <v>a.    El hacinamiento y los efectos en cuanto a la reducción de espacios para el descanso nocturno.</v>
      </c>
      <c r="Y78">
        <f>VLOOKUP(H78,ponderacion_acciones_orden!$A$2:$I$144,9,0)</f>
        <v>10</v>
      </c>
      <c r="Z78">
        <f>VLOOKUP(O78,ponderacion_problematica_orden!$B$2:$G$164,5,0)</f>
        <v>10</v>
      </c>
      <c r="AA78">
        <f>VLOOKUP(O78,ponderacion_problematica_orden!$B$2:$G$164,6,0)</f>
        <v>10</v>
      </c>
      <c r="AB78" t="str">
        <f>IF(Q78&lt;='fecha informe'!$A$2,"SI","NO")</f>
        <v>SI</v>
      </c>
      <c r="AC78">
        <f>IF(AB78="SI",IF(R78&lt;='fecha informe'!$A$2,IF(consolidado!B78&lt;1,0,1),1),1)</f>
        <v>1</v>
      </c>
      <c r="AD78">
        <f t="shared" si="2"/>
        <v>0</v>
      </c>
      <c r="AE78">
        <f>IF(U78&lt;&gt;"",IF(AB78="SI",IF(U78&lt;='fecha informe'!$A$2,IF(consolidado!B78&lt;1,0,1),1),1),1)</f>
        <v>1</v>
      </c>
      <c r="AG78" t="b">
        <f>IF(OR(consolidado!$I78="Ministerio de Salud",consolidado!$I78="DNP"),IF(B78&lt;&gt;[1]consolidado!B78,TRUE,FALSE),FALSE)</f>
        <v>0</v>
      </c>
      <c r="AH78" t="b">
        <f>IF(OR(consolidado!$I78="Ministerio de Salud",consolidado!$I78="DNP"),IF(D78&lt;&gt;[1]consolidado!D78,TRUE,FALSE),FALSE)</f>
        <v>0</v>
      </c>
      <c r="AI78" t="b">
        <f>IF(OR(consolidado!$I78="Ministerio de Salud",consolidado!$I78="DNP"),IF(E78&lt;&gt;[1]consolidado!E78,TRUE,FALSE),FALSE)</f>
        <v>0</v>
      </c>
      <c r="AJ78" t="b">
        <f>IF(OR(consolidado!$I78="Ministerio de Salud",consolidado!$I78="DNP"),IF(F78&lt;&gt;[1]consolidado!F78,TRUE,FALSE),FALSE)</f>
        <v>0</v>
      </c>
      <c r="AK78" t="b">
        <f>IF(OR(consolidado!$I78="Ministerio de Salud",consolidado!$I78="DNP"),IF(G78&lt;&gt;[1]consolidado!G78,TRUE,FALSE),FALSE)</f>
        <v>0</v>
      </c>
    </row>
    <row r="79" spans="1:37" hidden="1" x14ac:dyDescent="0.25">
      <c r="A79">
        <v>36</v>
      </c>
      <c r="B79" s="34" t="s">
        <v>13</v>
      </c>
      <c r="C79" s="4" t="s">
        <v>13</v>
      </c>
      <c r="D79" t="s">
        <v>628</v>
      </c>
      <c r="E79" t="s">
        <v>13</v>
      </c>
      <c r="F79" t="s">
        <v>13</v>
      </c>
      <c r="G79" t="s">
        <v>13</v>
      </c>
      <c r="H79">
        <v>36</v>
      </c>
      <c r="I79" s="6" t="s">
        <v>30</v>
      </c>
      <c r="J79" t="s">
        <v>13</v>
      </c>
      <c r="K79" t="s">
        <v>13</v>
      </c>
      <c r="L79" t="s">
        <v>14</v>
      </c>
      <c r="M79" t="s">
        <v>13</v>
      </c>
      <c r="N79" t="str">
        <f>VLOOKUP(H79,acciones!$A$2:$I$144,6)</f>
        <v>Ejecutar el cronograma de visitas para la medición de áreas (sujeto a la aprobación del presupuesto - Plan Maestro)</v>
      </c>
      <c r="O79" t="str">
        <f>VLOOKUP(H79,acciones!$A$2:$I$144,5)</f>
        <v>PR-OG-VIGÉSIMO SEGUNDO 20</v>
      </c>
      <c r="P79" t="str">
        <f>VLOOKUP(H79,acciones!$A$1:$J$144,8)</f>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v>
      </c>
      <c r="Q79" s="4">
        <f>VLOOKUP(H79,acciones!$A$2:$P$144,11,0)</f>
        <v>42705</v>
      </c>
      <c r="R79" s="4">
        <f>VLOOKUP(H79,acciones!$A$2:$P$144,12,0)</f>
        <v>43465</v>
      </c>
      <c r="S79" t="str">
        <f>VLOOKUP(H79,acciones!$A$2:$P$144,13,0)</f>
        <v>Guillermo Otálora</v>
      </c>
      <c r="T79">
        <f>VLOOKUP(H79,acciones!$A$2:$P$144,14,0)</f>
        <v>450</v>
      </c>
      <c r="U79" s="4">
        <f>VLOOKUP(H79,acciones!$A$2:$P$144,15,0)</f>
        <v>42987</v>
      </c>
      <c r="V79">
        <f>VLOOKUP(H79,acciones!$A$2:$P$144,16,0)</f>
        <v>3</v>
      </c>
      <c r="W79" t="str">
        <f>VLOOKUP(O79,ponderacion_problematica_orden!$B$2:$G$164,3,0)</f>
        <v>2. Hacinamiento y otras causas de violación masiva de derechos</v>
      </c>
      <c r="X79" t="str">
        <f>VLOOKUP(O79,ponderacion_problematica_orden!$B$2:$G$164,4,0)</f>
        <v>a.    El hacinamiento y los efectos en cuanto a la reducción de espacios para el descanso nocturno.</v>
      </c>
      <c r="Y79">
        <f>VLOOKUP(H79,ponderacion_acciones_orden!$A$2:$I$144,9,0)</f>
        <v>10</v>
      </c>
      <c r="Z79">
        <f>VLOOKUP(O79,ponderacion_problematica_orden!$B$2:$G$164,5,0)</f>
        <v>10</v>
      </c>
      <c r="AA79">
        <f>VLOOKUP(O79,ponderacion_problematica_orden!$B$2:$G$164,6,0)</f>
        <v>10</v>
      </c>
      <c r="AB79" t="str">
        <f>IF(Q79&lt;='fecha informe'!$A$2,"SI","NO")</f>
        <v>NO</v>
      </c>
      <c r="AC79">
        <f>IF(AB79="SI",IF(R79&lt;='fecha informe'!$A$2,IF(consolidado!B79&lt;1,0,1),1),1)</f>
        <v>1</v>
      </c>
      <c r="AD79">
        <f t="shared" si="2"/>
        <v>0</v>
      </c>
      <c r="AE79">
        <f>IF(U79&lt;&gt;"",IF(AB79="SI",IF(U79&lt;='fecha informe'!$A$2,IF(consolidado!B79&lt;1,0,1),1),1),1)</f>
        <v>1</v>
      </c>
      <c r="AG79" t="b">
        <f>IF(OR(consolidado!$I79="Ministerio de Salud",consolidado!$I79="DNP"),IF(B79&lt;&gt;[1]consolidado!B79,TRUE,FALSE),FALSE)</f>
        <v>0</v>
      </c>
      <c r="AH79" t="b">
        <f>IF(OR(consolidado!$I79="Ministerio de Salud",consolidado!$I79="DNP"),IF(D79&lt;&gt;[1]consolidado!D79,TRUE,FALSE),FALSE)</f>
        <v>0</v>
      </c>
      <c r="AI79" t="b">
        <f>IF(OR(consolidado!$I79="Ministerio de Salud",consolidado!$I79="DNP"),IF(E79&lt;&gt;[1]consolidado!E79,TRUE,FALSE),FALSE)</f>
        <v>0</v>
      </c>
      <c r="AJ79" t="b">
        <f>IF(OR(consolidado!$I79="Ministerio de Salud",consolidado!$I79="DNP"),IF(F79&lt;&gt;[1]consolidado!F79,TRUE,FALSE),FALSE)</f>
        <v>0</v>
      </c>
      <c r="AK79" t="b">
        <f>IF(OR(consolidado!$I79="Ministerio de Salud",consolidado!$I79="DNP"),IF(G79&lt;&gt;[1]consolidado!G79,TRUE,FALSE),FALSE)</f>
        <v>0</v>
      </c>
    </row>
    <row r="80" spans="1:37" hidden="1" x14ac:dyDescent="0.25">
      <c r="A80">
        <v>40</v>
      </c>
      <c r="B80" s="34">
        <v>1</v>
      </c>
      <c r="C80" s="4">
        <v>42643</v>
      </c>
      <c r="D80" t="s">
        <v>629</v>
      </c>
      <c r="E80" t="s">
        <v>630</v>
      </c>
      <c r="F80" t="s">
        <v>559</v>
      </c>
      <c r="G80" t="s">
        <v>559</v>
      </c>
      <c r="H80">
        <v>40</v>
      </c>
      <c r="I80" s="6" t="s">
        <v>30</v>
      </c>
      <c r="J80" t="s">
        <v>13</v>
      </c>
      <c r="K80" t="s">
        <v>13</v>
      </c>
      <c r="L80" t="s">
        <v>14</v>
      </c>
      <c r="M80" t="s">
        <v>631</v>
      </c>
      <c r="N80" t="str">
        <f>VLOOKUP(H80,acciones!$A$2:$I$144,6)</f>
        <v>La Dirección General de la Uspec remitirá a las diferentes áreas circular mediante la cual se dará la instrucción de ajustar los proyectos a los lineamientos mínimos emitidos por la Corte.</v>
      </c>
      <c r="O80" t="str">
        <f>VLOOKUP(H80,acciones!$A$2:$I$144,5)</f>
        <v>PR-OG-VIGÉSIMO SEGUNDO 21</v>
      </c>
      <c r="P80" t="str">
        <f>VLOOKUP(H80,acciones!$A$1:$J$144,8)</f>
        <v>Ajustar todos los proyectos que se estén ejecutando o implementando a las condiciones mínimas de subsistencia digna y humana propuestas en la presente providencia. (A cargo de INPEC, USPEC, DNP y Ministerio de Justicia)</v>
      </c>
      <c r="Q80" s="4">
        <f>VLOOKUP(H80,acciones!$A$2:$P$144,11,0)</f>
        <v>42468</v>
      </c>
      <c r="R80" s="4">
        <f>VLOOKUP(H80,acciones!$A$2:$P$144,12,0)</f>
        <v>42500</v>
      </c>
      <c r="S80" t="str">
        <f>VLOOKUP(H80,acciones!$A$2:$P$144,13,0)</f>
        <v xml:space="preserve">Juan manuel Riaño 
(Jefe Oficina Asesora de Planeación) </v>
      </c>
      <c r="T80">
        <f>VLOOKUP(H80,acciones!$A$2:$P$144,14,0)</f>
        <v>180</v>
      </c>
      <c r="U80" s="4">
        <f>VLOOKUP(H80,acciones!$A$2:$P$144,15,0)</f>
        <v>42713</v>
      </c>
      <c r="V80">
        <f>VLOOKUP(H80,acciones!$A$2:$P$144,16,0)</f>
        <v>4</v>
      </c>
      <c r="W80" t="str">
        <f>VLOOKUP(O80,ponderacion_problematica_orden!$B$2:$G$164,3,0)</f>
        <v>2. Hacinamiento y otras causas de violación masiva de derechos</v>
      </c>
      <c r="X80" t="str">
        <f>VLOOKUP(O80,ponderacion_problematica_orden!$B$2:$G$164,4,0)</f>
        <v>a.    El hacinamiento y los efectos en cuanto a la reducción de espacios para el descanso nocturno.</v>
      </c>
      <c r="Y80">
        <f>VLOOKUP(H80,ponderacion_acciones_orden!$A$2:$I$144,9,0)</f>
        <v>10</v>
      </c>
      <c r="Z80">
        <f>VLOOKUP(O80,ponderacion_problematica_orden!$B$2:$G$164,5,0)</f>
        <v>10</v>
      </c>
      <c r="AA80">
        <f>VLOOKUP(O80,ponderacion_problematica_orden!$B$2:$G$164,6,0)</f>
        <v>10</v>
      </c>
      <c r="AB80" t="str">
        <f>IF(Q80&lt;='fecha informe'!$A$2,"SI","NO")</f>
        <v>SI</v>
      </c>
      <c r="AC80">
        <f>IF(AB80="SI",IF(R80&lt;='fecha informe'!$A$2,IF(consolidado!B80&lt;1,0,1),1),1)</f>
        <v>1</v>
      </c>
      <c r="AD80">
        <f t="shared" si="2"/>
        <v>0</v>
      </c>
      <c r="AE80">
        <f>IF(U80&lt;&gt;"",IF(AB80="SI",IF(U80&lt;='fecha informe'!$A$2,IF(consolidado!B80&lt;1,0,1),1),1),1)</f>
        <v>1</v>
      </c>
      <c r="AG80" t="b">
        <f>IF(OR(consolidado!$I80="Ministerio de Salud",consolidado!$I80="DNP"),IF(B80&lt;&gt;[1]consolidado!B80,TRUE,FALSE),FALSE)</f>
        <v>0</v>
      </c>
      <c r="AH80" t="b">
        <f>IF(OR(consolidado!$I80="Ministerio de Salud",consolidado!$I80="DNP"),IF(D80&lt;&gt;[1]consolidado!D80,TRUE,FALSE),FALSE)</f>
        <v>0</v>
      </c>
      <c r="AI80" t="b">
        <f>IF(OR(consolidado!$I80="Ministerio de Salud",consolidado!$I80="DNP"),IF(E80&lt;&gt;[1]consolidado!E80,TRUE,FALSE),FALSE)</f>
        <v>0</v>
      </c>
      <c r="AJ80" t="b">
        <f>IF(OR(consolidado!$I80="Ministerio de Salud",consolidado!$I80="DNP"),IF(F80&lt;&gt;[1]consolidado!F80,TRUE,FALSE),FALSE)</f>
        <v>0</v>
      </c>
      <c r="AK80" t="b">
        <f>IF(OR(consolidado!$I80="Ministerio de Salud",consolidado!$I80="DNP"),IF(G80&lt;&gt;[1]consolidado!G80,TRUE,FALSE),FALSE)</f>
        <v>0</v>
      </c>
    </row>
    <row r="81" spans="1:37" hidden="1" x14ac:dyDescent="0.25">
      <c r="A81">
        <v>42</v>
      </c>
      <c r="B81" s="34">
        <v>1</v>
      </c>
      <c r="C81" s="4">
        <v>42643</v>
      </c>
      <c r="D81" t="s">
        <v>632</v>
      </c>
      <c r="E81" t="s">
        <v>633</v>
      </c>
      <c r="F81" t="s">
        <v>634</v>
      </c>
      <c r="G81" t="s">
        <v>635</v>
      </c>
      <c r="H81">
        <v>42</v>
      </c>
      <c r="I81" s="6" t="s">
        <v>30</v>
      </c>
      <c r="J81" t="s">
        <v>13</v>
      </c>
      <c r="K81" t="s">
        <v>13</v>
      </c>
      <c r="L81" t="s">
        <v>14</v>
      </c>
      <c r="M81" t="s">
        <v>636</v>
      </c>
      <c r="N81" t="str">
        <f>VLOOKUP(H81,acciones!$A$2:$I$144,6)</f>
        <v xml:space="preserve">Se elaborará un informe en el que se incluirán todos los proyectos de generación de cupos y el proyecto de mantenimiento que se incluirá en el plan de inversiones de la entidad, con la descripción de aquellos que cumplen o no con el estándar determinado por la Corte y se determinará si es posible su modificación para cumplir con los parámetros. </v>
      </c>
      <c r="O81" t="str">
        <f>VLOOKUP(H81,acciones!$A$2:$I$144,5)</f>
        <v>PR-OG-VIGÉSIMO SEGUNDO 21</v>
      </c>
      <c r="P81" t="str">
        <f>VLOOKUP(H81,acciones!$A$1:$J$144,8)</f>
        <v>Ajustar todos los proyectos que se estén ejecutando o implementando a las condiciones mínimas de subsistencia digna y humana propuestas en la presente providencia. (A cargo de INPEC, USPEC, DNP y Ministerio de Justicia)</v>
      </c>
      <c r="Q81" s="4">
        <f>VLOOKUP(H81,acciones!$A$2:$P$144,11,0)</f>
        <v>42468</v>
      </c>
      <c r="R81" s="4">
        <f>VLOOKUP(H81,acciones!$A$2:$P$144,12,0)</f>
        <v>42643</v>
      </c>
      <c r="S81" t="str">
        <f>VLOOKUP(H81,acciones!$A$2:$P$144,13,0)</f>
        <v>José Luis Ortiz Hoyos</v>
      </c>
      <c r="T81">
        <f>VLOOKUP(H81,acciones!$A$2:$P$144,14,0)</f>
        <v>180</v>
      </c>
      <c r="U81" s="4">
        <f>VLOOKUP(H81,acciones!$A$2:$P$144,15,0)</f>
        <v>42713</v>
      </c>
      <c r="V81">
        <f>VLOOKUP(H81,acciones!$A$2:$P$144,16,0)</f>
        <v>4</v>
      </c>
      <c r="W81" t="str">
        <f>VLOOKUP(O81,ponderacion_problematica_orden!$B$2:$G$164,3,0)</f>
        <v>2. Hacinamiento y otras causas de violación masiva de derechos</v>
      </c>
      <c r="X81" t="str">
        <f>VLOOKUP(O81,ponderacion_problematica_orden!$B$2:$G$164,4,0)</f>
        <v>a.    El hacinamiento y los efectos en cuanto a la reducción de espacios para el descanso nocturno.</v>
      </c>
      <c r="Y81">
        <f>VLOOKUP(H81,ponderacion_acciones_orden!$A$2:$I$144,9,0)</f>
        <v>10</v>
      </c>
      <c r="Z81">
        <f>VLOOKUP(O81,ponderacion_problematica_orden!$B$2:$G$164,5,0)</f>
        <v>10</v>
      </c>
      <c r="AA81">
        <f>VLOOKUP(O81,ponderacion_problematica_orden!$B$2:$G$164,6,0)</f>
        <v>10</v>
      </c>
      <c r="AB81" t="str">
        <f>IF(Q81&lt;='fecha informe'!$A$2,"SI","NO")</f>
        <v>SI</v>
      </c>
      <c r="AC81">
        <f>IF(AB81="SI",IF(R81&lt;='fecha informe'!$A$2,IF(consolidado!B81&lt;1,0,1),1),1)</f>
        <v>1</v>
      </c>
      <c r="AD81">
        <f t="shared" si="2"/>
        <v>0</v>
      </c>
      <c r="AE81">
        <f>IF(U81&lt;&gt;"",IF(AB81="SI",IF(U81&lt;='fecha informe'!$A$2,IF(consolidado!B81&lt;1,0,1),1),1),1)</f>
        <v>1</v>
      </c>
      <c r="AG81" t="b">
        <f>IF(OR(consolidado!$I81="Ministerio de Salud",consolidado!$I81="DNP"),IF(B81&lt;&gt;[1]consolidado!B81,TRUE,FALSE),FALSE)</f>
        <v>0</v>
      </c>
      <c r="AH81" t="b">
        <f>IF(OR(consolidado!$I81="Ministerio de Salud",consolidado!$I81="DNP"),IF(D81&lt;&gt;[1]consolidado!D81,TRUE,FALSE),FALSE)</f>
        <v>0</v>
      </c>
      <c r="AI81" t="b">
        <f>IF(OR(consolidado!$I81="Ministerio de Salud",consolidado!$I81="DNP"),IF(E81&lt;&gt;[1]consolidado!E81,TRUE,FALSE),FALSE)</f>
        <v>0</v>
      </c>
      <c r="AJ81" t="b">
        <f>IF(OR(consolidado!$I81="Ministerio de Salud",consolidado!$I81="DNP"),IF(F81&lt;&gt;[1]consolidado!F81,TRUE,FALSE),FALSE)</f>
        <v>0</v>
      </c>
      <c r="AK81" t="b">
        <f>IF(OR(consolidado!$I81="Ministerio de Salud",consolidado!$I81="DNP"),IF(G81&lt;&gt;[1]consolidado!G81,TRUE,FALSE),FALSE)</f>
        <v>0</v>
      </c>
    </row>
    <row r="82" spans="1:37" hidden="1" x14ac:dyDescent="0.25">
      <c r="A82">
        <v>43</v>
      </c>
      <c r="B82" s="34">
        <v>1</v>
      </c>
      <c r="C82" s="4">
        <v>42643</v>
      </c>
      <c r="D82" t="s">
        <v>637</v>
      </c>
      <c r="E82" t="s">
        <v>638</v>
      </c>
      <c r="F82" t="s">
        <v>639</v>
      </c>
      <c r="G82" t="s">
        <v>640</v>
      </c>
      <c r="H82">
        <v>43</v>
      </c>
      <c r="I82" s="6" t="s">
        <v>30</v>
      </c>
      <c r="J82" t="s">
        <v>13</v>
      </c>
      <c r="K82" t="s">
        <v>13</v>
      </c>
      <c r="L82" t="s">
        <v>14</v>
      </c>
      <c r="M82" t="s">
        <v>641</v>
      </c>
      <c r="N82" t="str">
        <f>VLOOKUP(H82,acciones!$A$2:$I$144,6)</f>
        <v xml:space="preserve">Los lineamientos de las condiciones de subsistencia digna y humana determinadas por la Corte, serán incluidos en el Manual Técnico de Construcción </v>
      </c>
      <c r="O82" t="str">
        <f>VLOOKUP(H82,acciones!$A$2:$I$144,5)</f>
        <v>PR-OG-VIGÉSIMO SEGUNDO 21</v>
      </c>
      <c r="P82" t="str">
        <f>VLOOKUP(H82,acciones!$A$1:$J$144,8)</f>
        <v>Ajustar todos los proyectos que se estén ejecutando o implementando a las condiciones mínimas de subsistencia digna y humana propuestas en la presente providencia. (A cargo de INPEC, USPEC, DNP y Ministerio de Justicia)</v>
      </c>
      <c r="Q82" s="4">
        <f>VLOOKUP(H82,acciones!$A$2:$P$144,11,0)</f>
        <v>42468</v>
      </c>
      <c r="R82" s="4">
        <f>VLOOKUP(H82,acciones!$A$2:$P$144,12,0)</f>
        <v>42713</v>
      </c>
      <c r="S82" t="str">
        <f>VLOOKUP(H82,acciones!$A$2:$P$144,13,0)</f>
        <v>Director Presidencia de la República</v>
      </c>
      <c r="T82">
        <f>VLOOKUP(H82,acciones!$A$2:$P$144,14,0)</f>
        <v>180</v>
      </c>
      <c r="U82" s="4">
        <f>VLOOKUP(H82,acciones!$A$2:$P$144,15,0)</f>
        <v>42713</v>
      </c>
      <c r="V82">
        <f>VLOOKUP(H82,acciones!$A$2:$P$144,16,0)</f>
        <v>4</v>
      </c>
      <c r="W82" t="str">
        <f>VLOOKUP(O82,ponderacion_problematica_orden!$B$2:$G$164,3,0)</f>
        <v>2. Hacinamiento y otras causas de violación masiva de derechos</v>
      </c>
      <c r="X82" t="str">
        <f>VLOOKUP(O82,ponderacion_problematica_orden!$B$2:$G$164,4,0)</f>
        <v>a.    El hacinamiento y los efectos en cuanto a la reducción de espacios para el descanso nocturno.</v>
      </c>
      <c r="Y82">
        <f>VLOOKUP(H82,ponderacion_acciones_orden!$A$2:$I$144,9,0)</f>
        <v>10</v>
      </c>
      <c r="Z82">
        <f>VLOOKUP(O82,ponderacion_problematica_orden!$B$2:$G$164,5,0)</f>
        <v>10</v>
      </c>
      <c r="AA82">
        <f>VLOOKUP(O82,ponderacion_problematica_orden!$B$2:$G$164,6,0)</f>
        <v>10</v>
      </c>
      <c r="AB82" t="str">
        <f>IF(Q82&lt;='fecha informe'!$A$2,"SI","NO")</f>
        <v>SI</v>
      </c>
      <c r="AC82">
        <f>IF(AB82="SI",IF(R82&lt;='fecha informe'!$A$2,IF(consolidado!B82&lt;1,0,1),1),1)</f>
        <v>1</v>
      </c>
      <c r="AD82">
        <f t="shared" si="2"/>
        <v>0</v>
      </c>
      <c r="AE82">
        <f>IF(U82&lt;&gt;"",IF(AB82="SI",IF(U82&lt;='fecha informe'!$A$2,IF(consolidado!B82&lt;1,0,1),1),1),1)</f>
        <v>1</v>
      </c>
      <c r="AG82" t="b">
        <f>IF(OR(consolidado!$I82="Ministerio de Salud",consolidado!$I82="DNP"),IF(B82&lt;&gt;[1]consolidado!B82,TRUE,FALSE),FALSE)</f>
        <v>0</v>
      </c>
      <c r="AH82" t="b">
        <f>IF(OR(consolidado!$I82="Ministerio de Salud",consolidado!$I82="DNP"),IF(D82&lt;&gt;[1]consolidado!D82,TRUE,FALSE),FALSE)</f>
        <v>0</v>
      </c>
      <c r="AI82" t="b">
        <f>IF(OR(consolidado!$I82="Ministerio de Salud",consolidado!$I82="DNP"),IF(E82&lt;&gt;[1]consolidado!E82,TRUE,FALSE),FALSE)</f>
        <v>0</v>
      </c>
      <c r="AJ82" t="b">
        <f>IF(OR(consolidado!$I82="Ministerio de Salud",consolidado!$I82="DNP"),IF(F82&lt;&gt;[1]consolidado!F82,TRUE,FALSE),FALSE)</f>
        <v>0</v>
      </c>
      <c r="AK82" t="b">
        <f>IF(OR(consolidado!$I82="Ministerio de Salud",consolidado!$I82="DNP"),IF(G82&lt;&gt;[1]consolidado!G82,TRUE,FALSE),FALSE)</f>
        <v>0</v>
      </c>
    </row>
    <row r="83" spans="1:37" hidden="1" x14ac:dyDescent="0.25">
      <c r="A83">
        <v>51</v>
      </c>
      <c r="B83" s="34">
        <v>1</v>
      </c>
      <c r="C83" s="4">
        <v>42643</v>
      </c>
      <c r="D83" t="s">
        <v>642</v>
      </c>
      <c r="E83" t="s">
        <v>643</v>
      </c>
      <c r="F83" t="s">
        <v>634</v>
      </c>
      <c r="G83" t="s">
        <v>635</v>
      </c>
      <c r="H83">
        <v>51</v>
      </c>
      <c r="I83" s="6" t="s">
        <v>30</v>
      </c>
      <c r="J83" t="s">
        <v>13</v>
      </c>
      <c r="K83" t="s">
        <v>13</v>
      </c>
      <c r="L83" t="s">
        <v>14</v>
      </c>
      <c r="M83" t="s">
        <v>644</v>
      </c>
      <c r="N83" t="str">
        <f>VLOOKUP(H83,acciones!$A$2:$I$144,6)</f>
        <v xml:space="preserve">Se elaborará un informe en el que se incluirán todos los proyectos de generación de cupos que actualmente se encuentran en ejecución, con la descripción de aquellos que cumplen o no con el estándar determinado por la Corte y se determinará si es posible su modificación para cumplir con los parámetros. </v>
      </c>
      <c r="O83" t="str">
        <f>VLOOKUP(H83,acciones!$A$2:$I$144,5)</f>
        <v>PR-OG-VIGÉSIMO SEGUNDO 23</v>
      </c>
      <c r="P83" t="str">
        <f>VLOOKUP(H83,acciones!$A$1:$J$144,8)</f>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
      <c r="Q83" s="4">
        <f>VLOOKUP(H83,acciones!$A$2:$P$144,11,0)</f>
        <v>42468</v>
      </c>
      <c r="R83" s="4">
        <f>VLOOKUP(H83,acciones!$A$2:$P$144,12,0)</f>
        <v>42581</v>
      </c>
      <c r="S83" t="str">
        <f>VLOOKUP(H83,acciones!$A$2:$P$144,13,0)</f>
        <v>MinJusticia - Rafael Díaz - Oficina de Planeación</v>
      </c>
      <c r="T83">
        <f>VLOOKUP(H83,acciones!$A$2:$P$144,14,0)</f>
        <v>420</v>
      </c>
      <c r="U83" s="4">
        <f>VLOOKUP(H83,acciones!$A$2:$P$144,15,0)</f>
        <v>42956</v>
      </c>
      <c r="V83">
        <f>VLOOKUP(H83,acciones!$A$2:$P$144,16,0)</f>
        <v>4</v>
      </c>
      <c r="W83" t="str">
        <f>VLOOKUP(O83,ponderacion_problematica_orden!$B$2:$G$164,3,0)</f>
        <v>2. Hacinamiento y otras causas de violación masiva de derechos</v>
      </c>
      <c r="X83" t="str">
        <f>VLOOKUP(O83,ponderacion_problematica_orden!$B$2:$G$164,4,0)</f>
        <v>a.    El hacinamiento y los efectos en cuanto a la reducción de espacios para el descanso nocturno.</v>
      </c>
      <c r="Y83">
        <f>VLOOKUP(H83,ponderacion_acciones_orden!$A$2:$I$144,9,0)</f>
        <v>10</v>
      </c>
      <c r="Z83">
        <f>VLOOKUP(O83,ponderacion_problematica_orden!$B$2:$G$164,5,0)</f>
        <v>10</v>
      </c>
      <c r="AA83">
        <f>VLOOKUP(O83,ponderacion_problematica_orden!$B$2:$G$164,6,0)</f>
        <v>10</v>
      </c>
      <c r="AB83" t="str">
        <f>IF(Q83&lt;='fecha informe'!$A$2,"SI","NO")</f>
        <v>SI</v>
      </c>
      <c r="AC83">
        <f>IF(AB83="SI",IF(R83&lt;='fecha informe'!$A$2,IF(consolidado!B83&lt;1,0,1),1),1)</f>
        <v>1</v>
      </c>
      <c r="AD83">
        <f t="shared" si="2"/>
        <v>0</v>
      </c>
      <c r="AE83">
        <f>IF(U83&lt;&gt;"",IF(AB83="SI",IF(U83&lt;='fecha informe'!$A$2,IF(consolidado!B83&lt;1,0,1),1),1),1)</f>
        <v>1</v>
      </c>
      <c r="AG83" t="b">
        <f>IF(OR(consolidado!$I83="Ministerio de Salud",consolidado!$I83="DNP"),IF(B83&lt;&gt;[1]consolidado!B83,TRUE,FALSE),FALSE)</f>
        <v>0</v>
      </c>
      <c r="AH83" t="b">
        <f>IF(OR(consolidado!$I83="Ministerio de Salud",consolidado!$I83="DNP"),IF(D83&lt;&gt;[1]consolidado!D83,TRUE,FALSE),FALSE)</f>
        <v>0</v>
      </c>
      <c r="AI83" t="b">
        <f>IF(OR(consolidado!$I83="Ministerio de Salud",consolidado!$I83="DNP"),IF(E83&lt;&gt;[1]consolidado!E83,TRUE,FALSE),FALSE)</f>
        <v>0</v>
      </c>
      <c r="AJ83" t="b">
        <f>IF(OR(consolidado!$I83="Ministerio de Salud",consolidado!$I83="DNP"),IF(F83&lt;&gt;[1]consolidado!F83,TRUE,FALSE),FALSE)</f>
        <v>0</v>
      </c>
      <c r="AK83" t="b">
        <f>IF(OR(consolidado!$I83="Ministerio de Salud",consolidado!$I83="DNP"),IF(G83&lt;&gt;[1]consolidado!G83,TRUE,FALSE),FALSE)</f>
        <v>0</v>
      </c>
    </row>
    <row r="84" spans="1:37" hidden="1" x14ac:dyDescent="0.25">
      <c r="A84">
        <v>52</v>
      </c>
      <c r="B84" s="34">
        <v>1</v>
      </c>
      <c r="C84" s="4">
        <v>42643</v>
      </c>
      <c r="D84" t="s">
        <v>637</v>
      </c>
      <c r="E84" t="s">
        <v>638</v>
      </c>
      <c r="F84" t="s">
        <v>639</v>
      </c>
      <c r="G84" t="s">
        <v>640</v>
      </c>
      <c r="H84">
        <v>52</v>
      </c>
      <c r="I84" s="6" t="s">
        <v>30</v>
      </c>
      <c r="J84" t="s">
        <v>13</v>
      </c>
      <c r="K84" t="s">
        <v>13</v>
      </c>
      <c r="L84" t="s">
        <v>14</v>
      </c>
      <c r="M84" t="s">
        <v>641</v>
      </c>
      <c r="N84" t="str">
        <f>VLOOKUP(H84,acciones!$A$2:$I$144,6)</f>
        <v xml:space="preserve">Los lineamientos de las condiciones de subsistencia digna y humana determinadas por la Corte, serán incluidos en el Manual Técnico de Construcción </v>
      </c>
      <c r="O84" t="str">
        <f>VLOOKUP(H84,acciones!$A$2:$I$144,5)</f>
        <v>PR-OG-VIGÉSIMO SEGUNDO 23</v>
      </c>
      <c r="P84" t="str">
        <f>VLOOKUP(H84,acciones!$A$1:$J$144,8)</f>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
      <c r="Q84" s="4">
        <f>VLOOKUP(H84,acciones!$A$2:$P$144,11,0)</f>
        <v>42468</v>
      </c>
      <c r="R84" s="4">
        <f>VLOOKUP(H84,acciones!$A$2:$P$144,12,0)</f>
        <v>42713</v>
      </c>
      <c r="S84" t="str">
        <f>VLOOKUP(H84,acciones!$A$2:$P$144,13,0)</f>
        <v>Guillermo Otálora</v>
      </c>
      <c r="T84">
        <f>VLOOKUP(H84,acciones!$A$2:$P$144,14,0)</f>
        <v>420</v>
      </c>
      <c r="U84" s="4">
        <f>VLOOKUP(H84,acciones!$A$2:$P$144,15,0)</f>
        <v>42956</v>
      </c>
      <c r="V84">
        <f>VLOOKUP(H84,acciones!$A$2:$P$144,16,0)</f>
        <v>4</v>
      </c>
      <c r="W84" t="str">
        <f>VLOOKUP(O84,ponderacion_problematica_orden!$B$2:$G$164,3,0)</f>
        <v>2. Hacinamiento y otras causas de violación masiva de derechos</v>
      </c>
      <c r="X84" t="str">
        <f>VLOOKUP(O84,ponderacion_problematica_orden!$B$2:$G$164,4,0)</f>
        <v>a.    El hacinamiento y los efectos en cuanto a la reducción de espacios para el descanso nocturno.</v>
      </c>
      <c r="Y84">
        <f>VLOOKUP(H84,ponderacion_acciones_orden!$A$2:$I$144,9,0)</f>
        <v>10</v>
      </c>
      <c r="Z84">
        <f>VLOOKUP(O84,ponderacion_problematica_orden!$B$2:$G$164,5,0)</f>
        <v>10</v>
      </c>
      <c r="AA84">
        <f>VLOOKUP(O84,ponderacion_problematica_orden!$B$2:$G$164,6,0)</f>
        <v>10</v>
      </c>
      <c r="AB84" t="str">
        <f>IF(Q84&lt;='fecha informe'!$A$2,"SI","NO")</f>
        <v>SI</v>
      </c>
      <c r="AC84">
        <f>IF(AB84="SI",IF(R84&lt;='fecha informe'!$A$2,IF(consolidado!B84&lt;1,0,1),1),1)</f>
        <v>1</v>
      </c>
      <c r="AD84">
        <f t="shared" si="2"/>
        <v>0</v>
      </c>
      <c r="AE84">
        <f>IF(U84&lt;&gt;"",IF(AB84="SI",IF(U84&lt;='fecha informe'!$A$2,IF(consolidado!B84&lt;1,0,1),1),1),1)</f>
        <v>1</v>
      </c>
      <c r="AG84" t="b">
        <f>IF(OR(consolidado!$I84="Ministerio de Salud",consolidado!$I84="DNP"),IF(B84&lt;&gt;[1]consolidado!B84,TRUE,FALSE),FALSE)</f>
        <v>0</v>
      </c>
      <c r="AH84" t="b">
        <f>IF(OR(consolidado!$I84="Ministerio de Salud",consolidado!$I84="DNP"),IF(D84&lt;&gt;[1]consolidado!D84,TRUE,FALSE),FALSE)</f>
        <v>0</v>
      </c>
      <c r="AI84" t="b">
        <f>IF(OR(consolidado!$I84="Ministerio de Salud",consolidado!$I84="DNP"),IF(E84&lt;&gt;[1]consolidado!E84,TRUE,FALSE),FALSE)</f>
        <v>0</v>
      </c>
      <c r="AJ84" t="b">
        <f>IF(OR(consolidado!$I84="Ministerio de Salud",consolidado!$I84="DNP"),IF(F84&lt;&gt;[1]consolidado!F84,TRUE,FALSE),FALSE)</f>
        <v>0</v>
      </c>
      <c r="AK84" t="b">
        <f>IF(OR(consolidado!$I84="Ministerio de Salud",consolidado!$I84="DNP"),IF(G84&lt;&gt;[1]consolidado!G84,TRUE,FALSE),FALSE)</f>
        <v>0</v>
      </c>
    </row>
    <row r="85" spans="1:37" hidden="1" x14ac:dyDescent="0.25">
      <c r="A85">
        <v>54</v>
      </c>
      <c r="B85" s="34">
        <v>1</v>
      </c>
      <c r="C85" s="4">
        <v>42643</v>
      </c>
      <c r="D85" t="s">
        <v>645</v>
      </c>
      <c r="E85" t="s">
        <v>630</v>
      </c>
      <c r="F85" t="s">
        <v>559</v>
      </c>
      <c r="G85" t="s">
        <v>559</v>
      </c>
      <c r="H85">
        <v>54</v>
      </c>
      <c r="I85" s="6" t="s">
        <v>30</v>
      </c>
      <c r="J85" t="s">
        <v>13</v>
      </c>
      <c r="K85" t="s">
        <v>13</v>
      </c>
      <c r="L85" t="s">
        <v>14</v>
      </c>
      <c r="M85" t="s">
        <v>631</v>
      </c>
      <c r="N85" t="str">
        <f>VLOOKUP(H85,acciones!$A$2:$I$144,6)</f>
        <v>La Dirección General de la Uspec remitirá a las diferentes áreas circular mediante la cual se dará la instrucción de ajustar los proyectos a los lineamientos mínimos emitidos por la Corte.</v>
      </c>
      <c r="O85" t="str">
        <f>VLOOKUP(H85,acciones!$A$2:$I$144,5)</f>
        <v>PR-OG-VIGÉSIMO SEGUNDO 23</v>
      </c>
      <c r="P85" t="str">
        <f>VLOOKUP(H85,acciones!$A$1:$J$144,8)</f>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
      <c r="Q85" s="4">
        <f>VLOOKUP(H85,acciones!$A$2:$P$144,11,0)</f>
        <v>42468</v>
      </c>
      <c r="R85" s="4">
        <f>VLOOKUP(H85,acciones!$A$2:$P$144,12,0)</f>
        <v>42500</v>
      </c>
      <c r="S85" t="str">
        <f>VLOOKUP(H85,acciones!$A$2:$P$144,13,0)</f>
        <v>Alejandro Trujillo - Asesor           Juliana Sotelo Lemus - Abogada Oficina Jurídica.                            Rene Garzón - Director de Infraestructura.</v>
      </c>
      <c r="T85">
        <f>VLOOKUP(H85,acciones!$A$2:$P$144,14,0)</f>
        <v>420</v>
      </c>
      <c r="U85" s="4">
        <f>VLOOKUP(H85,acciones!$A$2:$P$144,15,0)</f>
        <v>42956</v>
      </c>
      <c r="V85">
        <f>VLOOKUP(H85,acciones!$A$2:$P$144,16,0)</f>
        <v>4</v>
      </c>
      <c r="W85" t="str">
        <f>VLOOKUP(O85,ponderacion_problematica_orden!$B$2:$G$164,3,0)</f>
        <v>2. Hacinamiento y otras causas de violación masiva de derechos</v>
      </c>
      <c r="X85" t="str">
        <f>VLOOKUP(O85,ponderacion_problematica_orden!$B$2:$G$164,4,0)</f>
        <v>a.    El hacinamiento y los efectos en cuanto a la reducción de espacios para el descanso nocturno.</v>
      </c>
      <c r="Y85">
        <f>VLOOKUP(H85,ponderacion_acciones_orden!$A$2:$I$144,9,0)</f>
        <v>10</v>
      </c>
      <c r="Z85">
        <f>VLOOKUP(O85,ponderacion_problematica_orden!$B$2:$G$164,5,0)</f>
        <v>10</v>
      </c>
      <c r="AA85">
        <f>VLOOKUP(O85,ponderacion_problematica_orden!$B$2:$G$164,6,0)</f>
        <v>10</v>
      </c>
      <c r="AB85" t="str">
        <f>IF(Q85&lt;='fecha informe'!$A$2,"SI","NO")</f>
        <v>SI</v>
      </c>
      <c r="AC85">
        <f>IF(AB85="SI",IF(R85&lt;='fecha informe'!$A$2,IF(consolidado!B85&lt;1,0,1),1),1)</f>
        <v>1</v>
      </c>
      <c r="AD85">
        <f t="shared" si="2"/>
        <v>0</v>
      </c>
      <c r="AE85">
        <f>IF(U85&lt;&gt;"",IF(AB85="SI",IF(U85&lt;='fecha informe'!$A$2,IF(consolidado!B85&lt;1,0,1),1),1),1)</f>
        <v>1</v>
      </c>
      <c r="AG85" t="b">
        <f>IF(OR(consolidado!$I85="Ministerio de Salud",consolidado!$I85="DNP"),IF(B85&lt;&gt;[1]consolidado!B85,TRUE,FALSE),FALSE)</f>
        <v>0</v>
      </c>
      <c r="AH85" t="b">
        <f>IF(OR(consolidado!$I85="Ministerio de Salud",consolidado!$I85="DNP"),IF(D85&lt;&gt;[1]consolidado!D85,TRUE,FALSE),FALSE)</f>
        <v>0</v>
      </c>
      <c r="AI85" t="b">
        <f>IF(OR(consolidado!$I85="Ministerio de Salud",consolidado!$I85="DNP"),IF(E85&lt;&gt;[1]consolidado!E85,TRUE,FALSE),FALSE)</f>
        <v>0</v>
      </c>
      <c r="AJ85" t="b">
        <f>IF(OR(consolidado!$I85="Ministerio de Salud",consolidado!$I85="DNP"),IF(F85&lt;&gt;[1]consolidado!F85,TRUE,FALSE),FALSE)</f>
        <v>0</v>
      </c>
      <c r="AK85" t="b">
        <f>IF(OR(consolidado!$I85="Ministerio de Salud",consolidado!$I85="DNP"),IF(G85&lt;&gt;[1]consolidado!G85,TRUE,FALSE),FALSE)</f>
        <v>0</v>
      </c>
    </row>
    <row r="86" spans="1:37" hidden="1" x14ac:dyDescent="0.25">
      <c r="A86">
        <v>58</v>
      </c>
      <c r="B86" s="34">
        <v>0.8</v>
      </c>
      <c r="C86" s="4">
        <v>42643</v>
      </c>
      <c r="D86" t="s">
        <v>646</v>
      </c>
      <c r="E86" t="s">
        <v>647</v>
      </c>
      <c r="F86" t="s">
        <v>648</v>
      </c>
      <c r="G86" t="s">
        <v>649</v>
      </c>
      <c r="H86">
        <v>58</v>
      </c>
      <c r="I86" s="6" t="s">
        <v>30</v>
      </c>
      <c r="J86" t="s">
        <v>13</v>
      </c>
      <c r="K86" t="s">
        <v>13</v>
      </c>
      <c r="L86" t="s">
        <v>14</v>
      </c>
      <c r="M86" t="s">
        <v>650</v>
      </c>
      <c r="N86" t="str">
        <f>VLOOKUP(H86,acciones!$A$2:$I$144,6)</f>
        <v xml:space="preserve">Teniendo en cuenta que de los 136 establecimientos, 120 son de 1° generación su estructura física no permite en la mayoria de los casos acoger a cabalidad los lineamientos mínimos emitidos por la Corte, razón por la cual se enviará un primer informe en el cual se describa con mayor precisión estas problemáticas, sin perjuicio de que la USPEC continúe adelantando las adecuaciones y mantenimientos a la infraestructura física de los Establecimientos como en efecto se ha venido realizando. </v>
      </c>
      <c r="O86" t="str">
        <f>VLOOKUP(H86,acciones!$A$2:$I$144,5)</f>
        <v>PR-OG-VIGÉSIMO SEGUNDO 24</v>
      </c>
      <c r="P86" t="str">
        <f>VLOOKUP(H86,acciones!$A$1:$J$144,8)</f>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
      <c r="Q86" s="4">
        <f>VLOOKUP(H86,acciones!$A$2:$P$144,11,0)</f>
        <v>42468</v>
      </c>
      <c r="R86" s="4">
        <f>VLOOKUP(H86,acciones!$A$2:$P$144,12,0)</f>
        <v>42597</v>
      </c>
      <c r="S86" t="str">
        <f>VLOOKUP(H86,acciones!$A$2:$P$144,13,0)</f>
        <v>MinJusticia - Rafael Díaz - Oficina de Planeación</v>
      </c>
      <c r="T86">
        <f>VLOOKUP(H86,acciones!$A$2:$P$144,14,0)</f>
        <v>360</v>
      </c>
      <c r="U86" s="4" t="str">
        <f>VLOOKUP(H86,acciones!$A$2:$P$144,15,0)</f>
        <v/>
      </c>
      <c r="V86">
        <f>VLOOKUP(H86,acciones!$A$2:$P$144,16,0)</f>
        <v>4</v>
      </c>
      <c r="W86" t="str">
        <f>VLOOKUP(O86,ponderacion_problematica_orden!$B$2:$G$164,3,0)</f>
        <v>2. Hacinamiento y otras causas de violación masiva de derechos</v>
      </c>
      <c r="X86" t="str">
        <f>VLOOKUP(O86,ponderacion_problematica_orden!$B$2:$G$164,4,0)</f>
        <v>a.    El hacinamiento y los efectos en cuanto a la reducción de espacios para el descanso nocturno.</v>
      </c>
      <c r="Y86">
        <f>VLOOKUP(H86,ponderacion_acciones_orden!$A$2:$I$144,9,0)</f>
        <v>10</v>
      </c>
      <c r="Z86">
        <f>VLOOKUP(O86,ponderacion_problematica_orden!$B$2:$G$164,5,0)</f>
        <v>10</v>
      </c>
      <c r="AA86">
        <f>VLOOKUP(O86,ponderacion_problematica_orden!$B$2:$G$164,6,0)</f>
        <v>10</v>
      </c>
      <c r="AB86" t="str">
        <f>IF(Q86&lt;='fecha informe'!$A$2,"SI","NO")</f>
        <v>SI</v>
      </c>
      <c r="AC86">
        <f>IF(AB86="SI",IF(R86&lt;='fecha informe'!$A$2,IF(consolidado!B86&lt;1,0,1),1),1)</f>
        <v>0</v>
      </c>
      <c r="AD86">
        <f t="shared" si="2"/>
        <v>0</v>
      </c>
      <c r="AE86">
        <f>IF(U86&lt;&gt;"",IF(AB86="SI",IF(U86&lt;='fecha informe'!$A$2,IF(consolidado!B86&lt;1,0,1),1),1),1)</f>
        <v>1</v>
      </c>
      <c r="AG86" t="b">
        <f>IF(OR(consolidado!$I86="Ministerio de Salud",consolidado!$I86="DNP"),IF(B86&lt;&gt;[1]consolidado!B86,TRUE,FALSE),FALSE)</f>
        <v>0</v>
      </c>
      <c r="AH86" t="b">
        <f>IF(OR(consolidado!$I86="Ministerio de Salud",consolidado!$I86="DNP"),IF(D86&lt;&gt;[1]consolidado!D86,TRUE,FALSE),FALSE)</f>
        <v>0</v>
      </c>
      <c r="AI86" t="b">
        <f>IF(OR(consolidado!$I86="Ministerio de Salud",consolidado!$I86="DNP"),IF(E86&lt;&gt;[1]consolidado!E86,TRUE,FALSE),FALSE)</f>
        <v>0</v>
      </c>
      <c r="AJ86" t="b">
        <f>IF(OR(consolidado!$I86="Ministerio de Salud",consolidado!$I86="DNP"),IF(F86&lt;&gt;[1]consolidado!F86,TRUE,FALSE),FALSE)</f>
        <v>0</v>
      </c>
      <c r="AK86" t="b">
        <f>IF(OR(consolidado!$I86="Ministerio de Salud",consolidado!$I86="DNP"),IF(G86&lt;&gt;[1]consolidado!G86,TRUE,FALSE),FALSE)</f>
        <v>0</v>
      </c>
    </row>
    <row r="87" spans="1:37" hidden="1" x14ac:dyDescent="0.25">
      <c r="A87">
        <v>59</v>
      </c>
      <c r="B87" s="34">
        <v>1</v>
      </c>
      <c r="C87" s="4">
        <v>42643</v>
      </c>
      <c r="D87" t="s">
        <v>637</v>
      </c>
      <c r="E87" t="s">
        <v>638</v>
      </c>
      <c r="F87" t="s">
        <v>639</v>
      </c>
      <c r="G87" t="s">
        <v>640</v>
      </c>
      <c r="H87">
        <v>59</v>
      </c>
      <c r="I87" s="6" t="s">
        <v>30</v>
      </c>
      <c r="J87" t="s">
        <v>13</v>
      </c>
      <c r="K87" t="s">
        <v>13</v>
      </c>
      <c r="L87" t="s">
        <v>14</v>
      </c>
      <c r="M87" t="s">
        <v>641</v>
      </c>
      <c r="N87" t="str">
        <f>VLOOKUP(H87,acciones!$A$2:$I$144,6)</f>
        <v xml:space="preserve">Los lineamientos de las condiciones de subsistencia digna y humana determinadas por la Corte, serán incluidos en el Manual Técnico de Construcción </v>
      </c>
      <c r="O87" t="str">
        <f>VLOOKUP(H87,acciones!$A$2:$I$144,5)</f>
        <v>PR-OG-VIGÉSIMO SEGUNDO 24</v>
      </c>
      <c r="P87" t="str">
        <f>VLOOKUP(H87,acciones!$A$1:$J$144,8)</f>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
      <c r="Q87" s="4">
        <f>VLOOKUP(H87,acciones!$A$2:$P$144,11,0)</f>
        <v>42468</v>
      </c>
      <c r="R87" s="4">
        <f>VLOOKUP(H87,acciones!$A$2:$P$144,12,0)</f>
        <v>42713</v>
      </c>
      <c r="S87" t="str">
        <f>VLOOKUP(H87,acciones!$A$2:$P$144,13,0)</f>
        <v>Alejandro Trujillo - Asesor                       Rene Garzón - Director de Infraestructura.         Gustavo Camelo - Jefe Oficina Asesora de Planeación</v>
      </c>
      <c r="T87">
        <f>VLOOKUP(H87,acciones!$A$2:$P$144,14,0)</f>
        <v>360</v>
      </c>
      <c r="U87" s="4" t="str">
        <f>VLOOKUP(H87,acciones!$A$2:$P$144,15,0)</f>
        <v/>
      </c>
      <c r="V87">
        <f>VLOOKUP(H87,acciones!$A$2:$P$144,16,0)</f>
        <v>4</v>
      </c>
      <c r="W87" t="str">
        <f>VLOOKUP(O87,ponderacion_problematica_orden!$B$2:$G$164,3,0)</f>
        <v>2. Hacinamiento y otras causas de violación masiva de derechos</v>
      </c>
      <c r="X87" t="str">
        <f>VLOOKUP(O87,ponderacion_problematica_orden!$B$2:$G$164,4,0)</f>
        <v>a.    El hacinamiento y los efectos en cuanto a la reducción de espacios para el descanso nocturno.</v>
      </c>
      <c r="Y87">
        <f>VLOOKUP(H87,ponderacion_acciones_orden!$A$2:$I$144,9,0)</f>
        <v>10</v>
      </c>
      <c r="Z87">
        <f>VLOOKUP(O87,ponderacion_problematica_orden!$B$2:$G$164,5,0)</f>
        <v>10</v>
      </c>
      <c r="AA87">
        <f>VLOOKUP(O87,ponderacion_problematica_orden!$B$2:$G$164,6,0)</f>
        <v>10</v>
      </c>
      <c r="AB87" t="str">
        <f>IF(Q87&lt;='fecha informe'!$A$2,"SI","NO")</f>
        <v>SI</v>
      </c>
      <c r="AC87">
        <f>IF(AB87="SI",IF(R87&lt;='fecha informe'!$A$2,IF(consolidado!B87&lt;1,0,1),1),1)</f>
        <v>1</v>
      </c>
      <c r="AD87">
        <f t="shared" si="2"/>
        <v>0</v>
      </c>
      <c r="AE87">
        <f>IF(U87&lt;&gt;"",IF(AB87="SI",IF(U87&lt;='fecha informe'!$A$2,IF(consolidado!B87&lt;1,0,1),1),1),1)</f>
        <v>1</v>
      </c>
      <c r="AG87" t="b">
        <f>IF(OR(consolidado!$I87="Ministerio de Salud",consolidado!$I87="DNP"),IF(B87&lt;&gt;[1]consolidado!B87,TRUE,FALSE),FALSE)</f>
        <v>0</v>
      </c>
      <c r="AH87" t="b">
        <f>IF(OR(consolidado!$I87="Ministerio de Salud",consolidado!$I87="DNP"),IF(D87&lt;&gt;[1]consolidado!D87,TRUE,FALSE),FALSE)</f>
        <v>0</v>
      </c>
      <c r="AI87" t="b">
        <f>IF(OR(consolidado!$I87="Ministerio de Salud",consolidado!$I87="DNP"),IF(E87&lt;&gt;[1]consolidado!E87,TRUE,FALSE),FALSE)</f>
        <v>0</v>
      </c>
      <c r="AJ87" t="b">
        <f>IF(OR(consolidado!$I87="Ministerio de Salud",consolidado!$I87="DNP"),IF(F87&lt;&gt;[1]consolidado!F87,TRUE,FALSE),FALSE)</f>
        <v>0</v>
      </c>
      <c r="AK87" t="b">
        <f>IF(OR(consolidado!$I87="Ministerio de Salud",consolidado!$I87="DNP"),IF(G87&lt;&gt;[1]consolidado!G87,TRUE,FALSE),FALSE)</f>
        <v>0</v>
      </c>
    </row>
    <row r="88" spans="1:37" hidden="1" x14ac:dyDescent="0.25">
      <c r="A88">
        <v>61</v>
      </c>
      <c r="B88" s="34">
        <v>1</v>
      </c>
      <c r="C88" s="4">
        <v>42643</v>
      </c>
      <c r="D88" t="s">
        <v>651</v>
      </c>
      <c r="E88" t="s">
        <v>630</v>
      </c>
      <c r="F88" t="s">
        <v>559</v>
      </c>
      <c r="G88" t="s">
        <v>559</v>
      </c>
      <c r="H88">
        <v>61</v>
      </c>
      <c r="I88" s="6" t="s">
        <v>30</v>
      </c>
      <c r="J88" t="s">
        <v>13</v>
      </c>
      <c r="K88" t="s">
        <v>13</v>
      </c>
      <c r="L88" t="s">
        <v>14</v>
      </c>
      <c r="M88" t="s">
        <v>652</v>
      </c>
      <c r="N88" t="str">
        <f>VLOOKUP(H88,acciones!$A$2:$I$144,6)</f>
        <v>La Dirección General de la Uspec remitirá a las diferentes áreas circular mediante la cual se dará la instrucción de ajustar los proyectos a los lineamientos mínimos emitidos por la Corte.</v>
      </c>
      <c r="O88" t="str">
        <f>VLOOKUP(H88,acciones!$A$2:$I$144,5)</f>
        <v>PR-OG-VIGÉSIMO SEGUNDO 24</v>
      </c>
      <c r="P88" t="str">
        <f>VLOOKUP(H88,acciones!$A$1:$J$144,8)</f>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
      <c r="Q88" s="4">
        <f>VLOOKUP(H88,acciones!$A$2:$P$144,11,0)</f>
        <v>42468</v>
      </c>
      <c r="R88" s="4">
        <f>VLOOKUP(H88,acciones!$A$2:$P$144,12,0)</f>
        <v>42500</v>
      </c>
      <c r="S88" t="str">
        <f>VLOOKUP(H88,acciones!$A$2:$P$144,13,0)</f>
        <v>Alejandro Trujillo - Asesor                       Luisa Ariza - Directora de Logística(e)</v>
      </c>
      <c r="T88">
        <f>VLOOKUP(H88,acciones!$A$2:$P$144,14,0)</f>
        <v>360</v>
      </c>
      <c r="U88" s="4" t="str">
        <f>VLOOKUP(H88,acciones!$A$2:$P$144,15,0)</f>
        <v/>
      </c>
      <c r="V88">
        <f>VLOOKUP(H88,acciones!$A$2:$P$144,16,0)</f>
        <v>4</v>
      </c>
      <c r="W88" t="str">
        <f>VLOOKUP(O88,ponderacion_problematica_orden!$B$2:$G$164,3,0)</f>
        <v>2. Hacinamiento y otras causas de violación masiva de derechos</v>
      </c>
      <c r="X88" t="str">
        <f>VLOOKUP(O88,ponderacion_problematica_orden!$B$2:$G$164,4,0)</f>
        <v>a.    El hacinamiento y los efectos en cuanto a la reducción de espacios para el descanso nocturno.</v>
      </c>
      <c r="Y88">
        <f>VLOOKUP(H88,ponderacion_acciones_orden!$A$2:$I$144,9,0)</f>
        <v>10</v>
      </c>
      <c r="Z88">
        <f>VLOOKUP(O88,ponderacion_problematica_orden!$B$2:$G$164,5,0)</f>
        <v>10</v>
      </c>
      <c r="AA88">
        <f>VLOOKUP(O88,ponderacion_problematica_orden!$B$2:$G$164,6,0)</f>
        <v>10</v>
      </c>
      <c r="AB88" t="str">
        <f>IF(Q88&lt;='fecha informe'!$A$2,"SI","NO")</f>
        <v>SI</v>
      </c>
      <c r="AC88">
        <f>IF(AB88="SI",IF(R88&lt;='fecha informe'!$A$2,IF(consolidado!B88&lt;1,0,1),1),1)</f>
        <v>1</v>
      </c>
      <c r="AD88">
        <f t="shared" ref="AD88:AD102" si="3">IF(AB88="SI",IF(C88="No aplica",1,0),0)</f>
        <v>0</v>
      </c>
      <c r="AE88">
        <f>IF(U88&lt;&gt;"",IF(AB88="SI",IF(U88&lt;='fecha informe'!$A$2,IF(consolidado!B88&lt;1,0,1),1),1),1)</f>
        <v>1</v>
      </c>
      <c r="AG88" t="b">
        <f>IF(OR(consolidado!$I88="Ministerio de Salud",consolidado!$I88="DNP"),IF(B88&lt;&gt;[1]consolidado!B88,TRUE,FALSE),FALSE)</f>
        <v>0</v>
      </c>
      <c r="AH88" t="b">
        <f>IF(OR(consolidado!$I88="Ministerio de Salud",consolidado!$I88="DNP"),IF(D88&lt;&gt;[1]consolidado!D88,TRUE,FALSE),FALSE)</f>
        <v>0</v>
      </c>
      <c r="AI88" t="b">
        <f>IF(OR(consolidado!$I88="Ministerio de Salud",consolidado!$I88="DNP"),IF(E88&lt;&gt;[1]consolidado!E88,TRUE,FALSE),FALSE)</f>
        <v>0</v>
      </c>
      <c r="AJ88" t="b">
        <f>IF(OR(consolidado!$I88="Ministerio de Salud",consolidado!$I88="DNP"),IF(F88&lt;&gt;[1]consolidado!F88,TRUE,FALSE),FALSE)</f>
        <v>0</v>
      </c>
      <c r="AK88" t="b">
        <f>IF(OR(consolidado!$I88="Ministerio de Salud",consolidado!$I88="DNP"),IF(G88&lt;&gt;[1]consolidado!G88,TRUE,FALSE),FALSE)</f>
        <v>0</v>
      </c>
    </row>
    <row r="89" spans="1:37" hidden="1" x14ac:dyDescent="0.25">
      <c r="A89">
        <v>63</v>
      </c>
      <c r="B89" s="34">
        <v>1</v>
      </c>
      <c r="C89" s="4" t="s">
        <v>13</v>
      </c>
      <c r="D89" t="s">
        <v>653</v>
      </c>
      <c r="E89" t="s">
        <v>13</v>
      </c>
      <c r="F89" t="s">
        <v>13</v>
      </c>
      <c r="G89" t="s">
        <v>13</v>
      </c>
      <c r="H89">
        <v>63</v>
      </c>
      <c r="I89" s="6" t="s">
        <v>30</v>
      </c>
      <c r="J89" t="s">
        <v>13</v>
      </c>
      <c r="K89" t="s">
        <v>13</v>
      </c>
      <c r="L89" t="s">
        <v>14</v>
      </c>
      <c r="M89" t="s">
        <v>13</v>
      </c>
      <c r="N89" t="str">
        <f>VLOOKUP(H89,acciones!$A$2:$I$144,6)</f>
        <v>La USPEC revisará  la distribución presupuestal para atender, de acuerdo a las necesidades, los bienes y servicios que requiere la PPL.</v>
      </c>
      <c r="O89" t="str">
        <f>VLOOKUP(H89,acciones!$A$2:$I$144,5)</f>
        <v>PR-OG-VIGÉSIMO SEGUNDO 25</v>
      </c>
      <c r="P89" t="str">
        <f>VLOOKUP(H89,acciones!$A$1:$J$144,8)</f>
        <v>Emprender todas las acciones necesarias para que las inversiones de toda índole se focalicen no sólo en la construcción de cupos, sino además en la satisfacción de otras necesidades de los reclusos, en especial, las relacionadas con la adecuada prestación de los servicios de agua potable, salud, alimentación y programas de resocialización</v>
      </c>
      <c r="Q89" s="4">
        <f>VLOOKUP(H89,acciones!$A$2:$P$144,11,0)</f>
        <v>42468</v>
      </c>
      <c r="R89" s="4">
        <f>VLOOKUP(H89,acciones!$A$2:$P$144,12,0)</f>
        <v>42833</v>
      </c>
      <c r="S89" t="str">
        <f>VLOOKUP(H89,acciones!$A$2:$P$144,13,0)</f>
        <v>Alejandro Trujillo - Asesor                       Luisa Ariza - Directora de Logística(e)</v>
      </c>
      <c r="T89">
        <f>VLOOKUP(H89,acciones!$A$2:$P$144,14,0)</f>
        <v>365</v>
      </c>
      <c r="U89" s="4">
        <f>VLOOKUP(H89,acciones!$A$2:$P$144,15,0)</f>
        <v>42895</v>
      </c>
      <c r="V89">
        <f>VLOOKUP(H89,acciones!$A$2:$P$144,16,0)</f>
        <v>1</v>
      </c>
      <c r="W89" t="str">
        <f>VLOOKUP(O89,ponderacion_problematica_orden!$B$2:$G$164,3,0)</f>
        <v>1. La Desarticulación de la política criminal y el Estado de Cosas Inconstitucional</v>
      </c>
      <c r="X89">
        <f>VLOOKUP(O89,ponderacion_problematica_orden!$B$2:$G$164,4,0)</f>
        <v>0</v>
      </c>
      <c r="Y89">
        <f>VLOOKUP(H89,ponderacion_acciones_orden!$A$2:$I$144,9,0)</f>
        <v>10</v>
      </c>
      <c r="Z89">
        <f>VLOOKUP(O89,ponderacion_problematica_orden!$B$2:$G$164,5,0)</f>
        <v>10</v>
      </c>
      <c r="AA89">
        <f>VLOOKUP(O89,ponderacion_problematica_orden!$B$2:$G$164,6,0)</f>
        <v>10</v>
      </c>
      <c r="AB89" t="str">
        <f>IF(Q89&lt;='fecha informe'!$A$2,"SI","NO")</f>
        <v>SI</v>
      </c>
      <c r="AC89">
        <f>IF(AB89="SI",IF(R89&lt;='fecha informe'!$A$2,IF(consolidado!B89&lt;1,0,1),1),1)</f>
        <v>1</v>
      </c>
      <c r="AD89">
        <f t="shared" si="3"/>
        <v>1</v>
      </c>
      <c r="AE89">
        <f>IF(U89&lt;&gt;"",IF(AB89="SI",IF(U89&lt;='fecha informe'!$A$2,IF(consolidado!B89&lt;1,0,1),1),1),1)</f>
        <v>1</v>
      </c>
      <c r="AG89" t="b">
        <f>IF(OR(consolidado!$I89="Ministerio de Salud",consolidado!$I89="DNP"),IF(B89&lt;&gt;[1]consolidado!B89,TRUE,FALSE),FALSE)</f>
        <v>0</v>
      </c>
      <c r="AH89" t="b">
        <f>IF(OR(consolidado!$I89="Ministerio de Salud",consolidado!$I89="DNP"),IF(D89&lt;&gt;[1]consolidado!D89,TRUE,FALSE),FALSE)</f>
        <v>0</v>
      </c>
      <c r="AI89" t="b">
        <f>IF(OR(consolidado!$I89="Ministerio de Salud",consolidado!$I89="DNP"),IF(E89&lt;&gt;[1]consolidado!E89,TRUE,FALSE),FALSE)</f>
        <v>0</v>
      </c>
      <c r="AJ89" t="b">
        <f>IF(OR(consolidado!$I89="Ministerio de Salud",consolidado!$I89="DNP"),IF(F89&lt;&gt;[1]consolidado!F89,TRUE,FALSE),FALSE)</f>
        <v>0</v>
      </c>
      <c r="AK89" t="b">
        <f>IF(OR(consolidado!$I89="Ministerio de Salud",consolidado!$I89="DNP"),IF(G89&lt;&gt;[1]consolidado!G89,TRUE,FALSE),FALSE)</f>
        <v>0</v>
      </c>
    </row>
    <row r="90" spans="1:37" hidden="1" x14ac:dyDescent="0.25">
      <c r="A90">
        <v>64</v>
      </c>
      <c r="B90" s="34">
        <v>1</v>
      </c>
      <c r="C90" s="4">
        <v>42643</v>
      </c>
      <c r="D90" t="s">
        <v>654</v>
      </c>
      <c r="E90" t="s">
        <v>655</v>
      </c>
      <c r="F90" t="s">
        <v>656</v>
      </c>
      <c r="G90"/>
      <c r="H90">
        <v>64</v>
      </c>
      <c r="I90" s="6" t="s">
        <v>30</v>
      </c>
      <c r="J90">
        <v>10</v>
      </c>
      <c r="K90">
        <v>10</v>
      </c>
      <c r="L90" t="s">
        <v>17</v>
      </c>
      <c r="M90" t="s">
        <v>657</v>
      </c>
      <c r="N90" t="str">
        <f>VLOOKUP(H90,acciones!$A$2:$I$144,6)</f>
        <v>Dar instrucciones a la entidad fiduciaria encargada de la administración de los rcursos del Fondo Nacional de Salud PPL tendientes a la implementación del nuevo modelo de salud de acuerdo con las recomendaciones que emita el Consejo Directivo del Fondo</v>
      </c>
      <c r="O90" t="str">
        <f>VLOOKUP(H90,acciones!$A$2:$I$144,5)</f>
        <v>PR-OG-VIGÉSIMO SEGUNDO 26</v>
      </c>
      <c r="P90" t="str">
        <f>VLOOKUP(H90,acciones!$A$1:$J$144,8)</f>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
      <c r="Q90" s="4">
        <f>VLOOKUP(H90,acciones!$A$2:$P$144,11,0)</f>
        <v>42468</v>
      </c>
      <c r="R90" s="4" t="str">
        <f>VLOOKUP(H90,acciones!$A$2:$P$144,12,0)</f>
        <v>Permanente</v>
      </c>
      <c r="S90" t="str">
        <f>VLOOKUP(H90,acciones!$A$2:$P$144,13,0)</f>
        <v>Presidencia de la República - Paula Acosta
INPEC, USPEC, MInSalud, SUperSalud, MinJusticia, Fiducia.</v>
      </c>
      <c r="T90">
        <f>VLOOKUP(H90,acciones!$A$2:$P$144,14,0)</f>
        <v>365</v>
      </c>
      <c r="U90" s="4">
        <f>VLOOKUP(H90,acciones!$A$2:$P$144,15,0)</f>
        <v>42895</v>
      </c>
      <c r="V90">
        <f>VLOOKUP(H90,acciones!$A$2:$P$144,16,0)</f>
        <v>5</v>
      </c>
      <c r="W90" t="str">
        <f>VLOOKUP(O90,ponderacion_problematica_orden!$B$2:$G$164,3,0)</f>
        <v>4. Deficiente sistema de salud en el sector penitenciario y carcelario</v>
      </c>
      <c r="X90" t="str">
        <f>VLOOKUP(O90,ponderacion_problematica_orden!$B$2:$G$164,4,0)</f>
        <v>c.     La precariedad de los servicios de salud.</v>
      </c>
      <c r="Y90">
        <f>VLOOKUP(H90,ponderacion_acciones_orden!$A$2:$I$144,9,0)</f>
        <v>10</v>
      </c>
      <c r="Z90">
        <f>VLOOKUP(O90,ponderacion_problematica_orden!$B$2:$G$164,5,0)</f>
        <v>10</v>
      </c>
      <c r="AA90">
        <f>VLOOKUP(O90,ponderacion_problematica_orden!$B$2:$G$164,6,0)</f>
        <v>10</v>
      </c>
      <c r="AB90" t="str">
        <f>IF(Q90&lt;='fecha informe'!$A$2,"SI","NO")</f>
        <v>SI</v>
      </c>
      <c r="AC90">
        <f>IF(AB90="SI",IF(R90&lt;='fecha informe'!$A$2,IF(consolidado!B90&lt;1,0,1),1),1)</f>
        <v>1</v>
      </c>
      <c r="AD90">
        <f t="shared" si="3"/>
        <v>0</v>
      </c>
      <c r="AE90">
        <f>IF(U90&lt;&gt;"",IF(AB90="SI",IF(U90&lt;='fecha informe'!$A$2,IF(consolidado!B90&lt;1,0,1),1),1),1)</f>
        <v>1</v>
      </c>
      <c r="AG90" t="b">
        <f>IF(OR(consolidado!$I90="Ministerio de Salud",consolidado!$I90="DNP"),IF(B90&lt;&gt;[1]consolidado!B90,TRUE,FALSE),FALSE)</f>
        <v>0</v>
      </c>
      <c r="AH90" t="b">
        <f>IF(OR(consolidado!$I90="Ministerio de Salud",consolidado!$I90="DNP"),IF(D90&lt;&gt;[1]consolidado!D90,TRUE,FALSE),FALSE)</f>
        <v>0</v>
      </c>
      <c r="AI90" t="b">
        <f>IF(OR(consolidado!$I90="Ministerio de Salud",consolidado!$I90="DNP"),IF(E90&lt;&gt;[1]consolidado!E90,TRUE,FALSE),FALSE)</f>
        <v>0</v>
      </c>
      <c r="AJ90" t="b">
        <f>IF(OR(consolidado!$I90="Ministerio de Salud",consolidado!$I90="DNP"),IF(F90&lt;&gt;[1]consolidado!F90,TRUE,FALSE),FALSE)</f>
        <v>0</v>
      </c>
      <c r="AK90" t="b">
        <f>IF(OR(consolidado!$I90="Ministerio de Salud",consolidado!$I90="DNP"),IF(G90&lt;&gt;[1]consolidado!G90,TRUE,FALSE),FALSE)</f>
        <v>0</v>
      </c>
    </row>
    <row r="91" spans="1:37" hidden="1" x14ac:dyDescent="0.25">
      <c r="A91">
        <v>65</v>
      </c>
      <c r="B91" s="34">
        <v>1</v>
      </c>
      <c r="C91" s="4">
        <v>42643</v>
      </c>
      <c r="D91" t="s">
        <v>658</v>
      </c>
      <c r="E91" t="s">
        <v>659</v>
      </c>
      <c r="F91" t="s">
        <v>656</v>
      </c>
      <c r="G91"/>
      <c r="H91">
        <v>65</v>
      </c>
      <c r="I91" s="6" t="s">
        <v>30</v>
      </c>
      <c r="J91">
        <v>3</v>
      </c>
      <c r="K91">
        <v>3</v>
      </c>
      <c r="L91" t="s">
        <v>17</v>
      </c>
      <c r="M91" t="s">
        <v>660</v>
      </c>
      <c r="N91" t="str">
        <f>VLOOKUP(H91,acciones!$A$2:$I$144,6)</f>
        <v xml:space="preserve">Dar trámite a las eventuales solicitudes de modificación del Contrato de Fiducia que realice el Consorcio, con miras a facilitar la ejecución del mismo.       </v>
      </c>
      <c r="O91" t="str">
        <f>VLOOKUP(H91,acciones!$A$2:$I$144,5)</f>
        <v>PR-OG-VIGÉSIMO SEGUNDO 26</v>
      </c>
      <c r="P91" t="str">
        <f>VLOOKUP(H91,acciones!$A$1:$J$144,8)</f>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
      <c r="Q91" s="4">
        <f>VLOOKUP(H91,acciones!$A$2:$P$144,11,0)</f>
        <v>42468</v>
      </c>
      <c r="R91" s="4" t="str">
        <f>VLOOKUP(H91,acciones!$A$2:$P$144,12,0)</f>
        <v>Permanente</v>
      </c>
      <c r="S91" t="str">
        <f>VLOOKUP(H91,acciones!$A$2:$P$144,13,0)</f>
        <v>Roselin Martínez Rosales
(Directora de Atención y Tratamiento)</v>
      </c>
      <c r="T91">
        <f>VLOOKUP(H91,acciones!$A$2:$P$144,14,0)</f>
        <v>365</v>
      </c>
      <c r="U91" s="4">
        <f>VLOOKUP(H91,acciones!$A$2:$P$144,15,0)</f>
        <v>42895</v>
      </c>
      <c r="V91">
        <f>VLOOKUP(H91,acciones!$A$2:$P$144,16,0)</f>
        <v>5</v>
      </c>
      <c r="W91" t="str">
        <f>VLOOKUP(O91,ponderacion_problematica_orden!$B$2:$G$164,3,0)</f>
        <v>4. Deficiente sistema de salud en el sector penitenciario y carcelario</v>
      </c>
      <c r="X91" t="str">
        <f>VLOOKUP(O91,ponderacion_problematica_orden!$B$2:$G$164,4,0)</f>
        <v>c.     La precariedad de los servicios de salud.</v>
      </c>
      <c r="Y91">
        <f>VLOOKUP(H91,ponderacion_acciones_orden!$A$2:$I$144,9,0)</f>
        <v>10</v>
      </c>
      <c r="Z91">
        <f>VLOOKUP(O91,ponderacion_problematica_orden!$B$2:$G$164,5,0)</f>
        <v>10</v>
      </c>
      <c r="AA91">
        <f>VLOOKUP(O91,ponderacion_problematica_orden!$B$2:$G$164,6,0)</f>
        <v>10</v>
      </c>
      <c r="AB91" t="str">
        <f>IF(Q91&lt;='fecha informe'!$A$2,"SI","NO")</f>
        <v>SI</v>
      </c>
      <c r="AC91">
        <f>IF(AB91="SI",IF(R91&lt;='fecha informe'!$A$2,IF(consolidado!B91&lt;1,0,1),1),1)</f>
        <v>1</v>
      </c>
      <c r="AD91">
        <f t="shared" si="3"/>
        <v>0</v>
      </c>
      <c r="AE91">
        <f>IF(U91&lt;&gt;"",IF(AB91="SI",IF(U91&lt;='fecha informe'!$A$2,IF(consolidado!B91&lt;1,0,1),1),1),1)</f>
        <v>1</v>
      </c>
      <c r="AG91" t="b">
        <f>IF(OR(consolidado!$I91="Ministerio de Salud",consolidado!$I91="DNP"),IF(B91&lt;&gt;[1]consolidado!B91,TRUE,FALSE),FALSE)</f>
        <v>0</v>
      </c>
      <c r="AH91" t="b">
        <f>IF(OR(consolidado!$I91="Ministerio de Salud",consolidado!$I91="DNP"),IF(D91&lt;&gt;[1]consolidado!D91,TRUE,FALSE),FALSE)</f>
        <v>0</v>
      </c>
      <c r="AI91" t="b">
        <f>IF(OR(consolidado!$I91="Ministerio de Salud",consolidado!$I91="DNP"),IF(E91&lt;&gt;[1]consolidado!E91,TRUE,FALSE),FALSE)</f>
        <v>0</v>
      </c>
      <c r="AJ91" t="b">
        <f>IF(OR(consolidado!$I91="Ministerio de Salud",consolidado!$I91="DNP"),IF(F91&lt;&gt;[1]consolidado!F91,TRUE,FALSE),FALSE)</f>
        <v>0</v>
      </c>
      <c r="AK91" t="b">
        <f>IF(OR(consolidado!$I91="Ministerio de Salud",consolidado!$I91="DNP"),IF(G91&lt;&gt;[1]consolidado!G91,TRUE,FALSE),FALSE)</f>
        <v>0</v>
      </c>
    </row>
    <row r="92" spans="1:37" hidden="1" x14ac:dyDescent="0.25">
      <c r="A92">
        <v>66</v>
      </c>
      <c r="B92" s="34">
        <v>1</v>
      </c>
      <c r="C92" s="4">
        <v>42643</v>
      </c>
      <c r="D92" t="s">
        <v>661</v>
      </c>
      <c r="E92" t="s">
        <v>662</v>
      </c>
      <c r="F92" t="s">
        <v>663</v>
      </c>
      <c r="G92" t="s">
        <v>664</v>
      </c>
      <c r="H92">
        <v>66</v>
      </c>
      <c r="I92" s="6" t="s">
        <v>30</v>
      </c>
      <c r="J92">
        <v>12</v>
      </c>
      <c r="K92">
        <v>6</v>
      </c>
      <c r="L92" t="s">
        <v>17</v>
      </c>
      <c r="M92" t="s">
        <v>665</v>
      </c>
      <c r="N92" t="str">
        <f>VLOOKUP(H92,acciones!$A$2:$I$144,6)</f>
        <v>Continuar ejerciendo la supervisión del Contrato de Fiducia.</v>
      </c>
      <c r="O92" t="str">
        <f>VLOOKUP(H92,acciones!$A$2:$I$144,5)</f>
        <v>PR-OG-VIGÉSIMO SEGUNDO 26</v>
      </c>
      <c r="P92" t="str">
        <f>VLOOKUP(H92,acciones!$A$1:$J$144,8)</f>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
      <c r="Q92" s="4">
        <f>VLOOKUP(H92,acciones!$A$2:$P$144,11,0)</f>
        <v>42468</v>
      </c>
      <c r="R92" s="4" t="str">
        <f>VLOOKUP(H92,acciones!$A$2:$P$144,12,0)</f>
        <v>Permanente</v>
      </c>
      <c r="S92" t="str">
        <f>VLOOKUP(H92,acciones!$A$2:$P$144,13,0)</f>
        <v>Juan Manuel Riaño - Jefe de Planeación del INPEC</v>
      </c>
      <c r="T92">
        <f>VLOOKUP(H92,acciones!$A$2:$P$144,14,0)</f>
        <v>365</v>
      </c>
      <c r="U92" s="4">
        <f>VLOOKUP(H92,acciones!$A$2:$P$144,15,0)</f>
        <v>42895</v>
      </c>
      <c r="V92">
        <f>VLOOKUP(H92,acciones!$A$2:$P$144,16,0)</f>
        <v>5</v>
      </c>
      <c r="W92" t="str">
        <f>VLOOKUP(O92,ponderacion_problematica_orden!$B$2:$G$164,3,0)</f>
        <v>4. Deficiente sistema de salud en el sector penitenciario y carcelario</v>
      </c>
      <c r="X92" t="str">
        <f>VLOOKUP(O92,ponderacion_problematica_orden!$B$2:$G$164,4,0)</f>
        <v>c.     La precariedad de los servicios de salud.</v>
      </c>
      <c r="Y92">
        <f>VLOOKUP(H92,ponderacion_acciones_orden!$A$2:$I$144,9,0)</f>
        <v>10</v>
      </c>
      <c r="Z92">
        <f>VLOOKUP(O92,ponderacion_problematica_orden!$B$2:$G$164,5,0)</f>
        <v>10</v>
      </c>
      <c r="AA92">
        <f>VLOOKUP(O92,ponderacion_problematica_orden!$B$2:$G$164,6,0)</f>
        <v>10</v>
      </c>
      <c r="AB92" t="str">
        <f>IF(Q92&lt;='fecha informe'!$A$2,"SI","NO")</f>
        <v>SI</v>
      </c>
      <c r="AC92">
        <f>IF(AB92="SI",IF(R92&lt;='fecha informe'!$A$2,IF(consolidado!B92&lt;1,0,1),1),1)</f>
        <v>1</v>
      </c>
      <c r="AD92">
        <f t="shared" si="3"/>
        <v>0</v>
      </c>
      <c r="AE92">
        <f>IF(U92&lt;&gt;"",IF(AB92="SI",IF(U92&lt;='fecha informe'!$A$2,IF(consolidado!B92&lt;1,0,1),1),1),1)</f>
        <v>1</v>
      </c>
      <c r="AG92" t="b">
        <f>IF(OR(consolidado!$I92="Ministerio de Salud",consolidado!$I92="DNP"),IF(B92&lt;&gt;[1]consolidado!B92,TRUE,FALSE),FALSE)</f>
        <v>0</v>
      </c>
      <c r="AH92" t="b">
        <f>IF(OR(consolidado!$I92="Ministerio de Salud",consolidado!$I92="DNP"),IF(D92&lt;&gt;[1]consolidado!D92,TRUE,FALSE),FALSE)</f>
        <v>0</v>
      </c>
      <c r="AI92" t="b">
        <f>IF(OR(consolidado!$I92="Ministerio de Salud",consolidado!$I92="DNP"),IF(E92&lt;&gt;[1]consolidado!E92,TRUE,FALSE),FALSE)</f>
        <v>0</v>
      </c>
      <c r="AJ92" t="b">
        <f>IF(OR(consolidado!$I92="Ministerio de Salud",consolidado!$I92="DNP"),IF(F92&lt;&gt;[1]consolidado!F92,TRUE,FALSE),FALSE)</f>
        <v>0</v>
      </c>
      <c r="AK92" t="b">
        <f>IF(OR(consolidado!$I92="Ministerio de Salud",consolidado!$I92="DNP"),IF(G92&lt;&gt;[1]consolidado!G92,TRUE,FALSE),FALSE)</f>
        <v>0</v>
      </c>
    </row>
    <row r="93" spans="1:37" hidden="1" x14ac:dyDescent="0.25">
      <c r="A93">
        <v>87</v>
      </c>
      <c r="B93" s="34">
        <v>1</v>
      </c>
      <c r="C93" s="4">
        <v>42643</v>
      </c>
      <c r="D93" t="s">
        <v>666</v>
      </c>
      <c r="E93" t="s">
        <v>667</v>
      </c>
      <c r="F93" t="s">
        <v>559</v>
      </c>
      <c r="G93" t="s">
        <v>668</v>
      </c>
      <c r="H93">
        <v>87</v>
      </c>
      <c r="I93" s="6" t="s">
        <v>30</v>
      </c>
      <c r="J93" t="s">
        <v>13</v>
      </c>
      <c r="K93" t="s">
        <v>13</v>
      </c>
      <c r="L93" t="s">
        <v>14</v>
      </c>
      <c r="M93" t="s">
        <v>669</v>
      </c>
      <c r="N93" t="str">
        <f>VLOOKUP(H93,acciones!$A$2:$I$144,6)</f>
        <v xml:space="preserve">La USPEC realizará un informe con la descripción de las áreas de sanidad de los 16 establecimientos que ya han sido intervenidas. 
</v>
      </c>
      <c r="O93" t="str">
        <f>VLOOKUP(H93,acciones!$A$2:$I$144,5)</f>
        <v xml:space="preserve">PR-OP-VIGÉSIMO QUINTO </v>
      </c>
      <c r="P93" t="str">
        <f>VLOOKUP(H93,acciones!$A$1:$J$144,8)</f>
        <v>Adecuar todas las áreas de sanidad de los 16 establecimientos de reclusión bajo estudio para que se cumplan con las condiciones mínimas de prestación del servicio de salud ( A cargo de INPEC, USPEC,  Ministerio de Justicia)</v>
      </c>
      <c r="Q93" s="4">
        <f>VLOOKUP(H93,acciones!$A$2:$P$144,11,0)</f>
        <v>42468</v>
      </c>
      <c r="R93" s="4">
        <f>VLOOKUP(H93,acciones!$A$2:$P$144,12,0)</f>
        <v>42510</v>
      </c>
      <c r="S93" t="str">
        <f>VLOOKUP(H93,acciones!$A$2:$P$144,13,0)</f>
        <v xml:space="preserve">Alejandro Trujillo - Asesor           Juliana Sotelo Lemus - Abogada Oficina Jurídica.                    Rene Garzón - Director de Infraestructura.                           </v>
      </c>
      <c r="T93">
        <f>VLOOKUP(H93,acciones!$A$2:$P$144,14,0)</f>
        <v>365</v>
      </c>
      <c r="U93" s="4">
        <f>VLOOKUP(H93,acciones!$A$2:$P$144,15,0)</f>
        <v>42833</v>
      </c>
      <c r="V93">
        <f>VLOOKUP(H93,acciones!$A$2:$P$144,16,0)</f>
        <v>3</v>
      </c>
      <c r="W93" t="str">
        <f>VLOOKUP(O93,ponderacion_problematica_orden!$B$2:$G$164,3,0)</f>
        <v>4. Deficiente sistema de salud en el sector penitenciario y carcelario</v>
      </c>
      <c r="X93" t="str">
        <f>VLOOKUP(O93,ponderacion_problematica_orden!$B$2:$G$164,4,0)</f>
        <v>c.     La precariedad de los servicios de salud.</v>
      </c>
      <c r="Y93">
        <f>VLOOKUP(H93,ponderacion_acciones_orden!$A$2:$I$144,9,0)</f>
        <v>10</v>
      </c>
      <c r="Z93">
        <f>VLOOKUP(O93,ponderacion_problematica_orden!$B$2:$G$164,5,0)</f>
        <v>10</v>
      </c>
      <c r="AA93">
        <f>VLOOKUP(O93,ponderacion_problematica_orden!$B$2:$G$164,6,0)</f>
        <v>10</v>
      </c>
      <c r="AB93" t="str">
        <f>IF(Q93&lt;='fecha informe'!$A$2,"SI","NO")</f>
        <v>SI</v>
      </c>
      <c r="AC93">
        <f>IF(AB93="SI",IF(R93&lt;='fecha informe'!$A$2,IF(consolidado!B93&lt;1,0,1),1),1)</f>
        <v>1</v>
      </c>
      <c r="AD93">
        <f t="shared" si="3"/>
        <v>0</v>
      </c>
      <c r="AE93">
        <f>IF(U93&lt;&gt;"",IF(AB93="SI",IF(U93&lt;='fecha informe'!$A$2,IF(consolidado!B93&lt;1,0,1),1),1),1)</f>
        <v>1</v>
      </c>
      <c r="AG93" t="b">
        <f>IF(OR(consolidado!$I93="Ministerio de Salud",consolidado!$I93="DNP"),IF(B93&lt;&gt;[1]consolidado!B93,TRUE,FALSE),FALSE)</f>
        <v>0</v>
      </c>
      <c r="AH93" t="b">
        <f>IF(OR(consolidado!$I93="Ministerio de Salud",consolidado!$I93="DNP"),IF(D93&lt;&gt;[1]consolidado!D93,TRUE,FALSE),FALSE)</f>
        <v>0</v>
      </c>
      <c r="AI93" t="b">
        <f>IF(OR(consolidado!$I93="Ministerio de Salud",consolidado!$I93="DNP"),IF(E93&lt;&gt;[1]consolidado!E93,TRUE,FALSE),FALSE)</f>
        <v>0</v>
      </c>
      <c r="AJ93" t="b">
        <f>IF(OR(consolidado!$I93="Ministerio de Salud",consolidado!$I93="DNP"),IF(F93&lt;&gt;[1]consolidado!F93,TRUE,FALSE),FALSE)</f>
        <v>0</v>
      </c>
      <c r="AK93" t="b">
        <f>IF(OR(consolidado!$I93="Ministerio de Salud",consolidado!$I93="DNP"),IF(G93&lt;&gt;[1]consolidado!G93,TRUE,FALSE),FALSE)</f>
        <v>0</v>
      </c>
    </row>
    <row r="94" spans="1:37" hidden="1" x14ac:dyDescent="0.25">
      <c r="A94">
        <v>88</v>
      </c>
      <c r="B94" s="34">
        <v>1</v>
      </c>
      <c r="C94" s="4">
        <v>42643</v>
      </c>
      <c r="D94" t="s">
        <v>670</v>
      </c>
      <c r="E94" t="s">
        <v>671</v>
      </c>
      <c r="F94" t="s">
        <v>559</v>
      </c>
      <c r="G94" t="s">
        <v>559</v>
      </c>
      <c r="H94">
        <v>88</v>
      </c>
      <c r="I94" s="6" t="s">
        <v>30</v>
      </c>
      <c r="J94" t="s">
        <v>13</v>
      </c>
      <c r="K94" t="s">
        <v>13</v>
      </c>
      <c r="L94" t="s">
        <v>14</v>
      </c>
      <c r="M94" t="s">
        <v>672</v>
      </c>
      <c r="N94" t="str">
        <f>VLOOKUP(H94,acciones!$A$2:$I$144,6)</f>
        <v xml:space="preserve"> La USPEC realizará el mantenimiento y/o adecuación de las áreas de sanidad articulado al plan de accion formulado para la declaratoria de emergencia carcelaria, sujeto a la aprobación y asignación presupuestal del proyecto del rubro de inversión de mantenimiento de infraestructura de establecimientos de reclusión.</v>
      </c>
      <c r="O94" t="str">
        <f>VLOOKUP(H94,acciones!$A$2:$I$144,5)</f>
        <v xml:space="preserve">PR-OP-VIGÉSIMO QUINTO </v>
      </c>
      <c r="P94" t="str">
        <f>VLOOKUP(H94,acciones!$A$1:$J$144,8)</f>
        <v>Adecuar todas las áreas de sanidad de los 16 establecimientos de reclusión bajo estudio para que se cumplan con las condiciones mínimas de prestación del servicio de salud ( A cargo de INPEC, USPEC,  Ministerio de Justicia)</v>
      </c>
      <c r="Q94" s="4">
        <f>VLOOKUP(H94,acciones!$A$2:$P$144,11,0)</f>
        <v>42468</v>
      </c>
      <c r="R94" s="4">
        <f>VLOOKUP(H94,acciones!$A$2:$P$144,12,0)</f>
        <v>42521</v>
      </c>
      <c r="S94" t="str">
        <f>VLOOKUP(H94,acciones!$A$2:$P$144,13,0)</f>
        <v xml:space="preserve">Rene Garzón - Director de Infraestructura.     Gustavo Camelo - Jefe Oficina de Planeación (e). </v>
      </c>
      <c r="T94">
        <f>VLOOKUP(H94,acciones!$A$2:$P$144,14,0)</f>
        <v>365</v>
      </c>
      <c r="U94" s="4">
        <f>VLOOKUP(H94,acciones!$A$2:$P$144,15,0)</f>
        <v>42833</v>
      </c>
      <c r="V94">
        <f>VLOOKUP(H94,acciones!$A$2:$P$144,16,0)</f>
        <v>3</v>
      </c>
      <c r="W94" t="str">
        <f>VLOOKUP(O94,ponderacion_problematica_orden!$B$2:$G$164,3,0)</f>
        <v>4. Deficiente sistema de salud en el sector penitenciario y carcelario</v>
      </c>
      <c r="X94" t="str">
        <f>VLOOKUP(O94,ponderacion_problematica_orden!$B$2:$G$164,4,0)</f>
        <v>c.     La precariedad de los servicios de salud.</v>
      </c>
      <c r="Y94">
        <f>VLOOKUP(H94,ponderacion_acciones_orden!$A$2:$I$144,9,0)</f>
        <v>10</v>
      </c>
      <c r="Z94">
        <f>VLOOKUP(O94,ponderacion_problematica_orden!$B$2:$G$164,5,0)</f>
        <v>10</v>
      </c>
      <c r="AA94">
        <f>VLOOKUP(O94,ponderacion_problematica_orden!$B$2:$G$164,6,0)</f>
        <v>10</v>
      </c>
      <c r="AB94" t="str">
        <f>IF(Q94&lt;='fecha informe'!$A$2,"SI","NO")</f>
        <v>SI</v>
      </c>
      <c r="AC94">
        <f>IF(AB94="SI",IF(R94&lt;='fecha informe'!$A$2,IF(consolidado!B94&lt;1,0,1),1),1)</f>
        <v>1</v>
      </c>
      <c r="AD94">
        <f t="shared" si="3"/>
        <v>0</v>
      </c>
      <c r="AE94">
        <f>IF(U94&lt;&gt;"",IF(AB94="SI",IF(U94&lt;='fecha informe'!$A$2,IF(consolidado!B94&lt;1,0,1),1),1),1)</f>
        <v>1</v>
      </c>
      <c r="AG94" t="b">
        <f>IF(OR(consolidado!$I94="Ministerio de Salud",consolidado!$I94="DNP"),IF(B94&lt;&gt;[1]consolidado!B94,TRUE,FALSE),FALSE)</f>
        <v>0</v>
      </c>
      <c r="AH94" t="b">
        <f>IF(OR(consolidado!$I94="Ministerio de Salud",consolidado!$I94="DNP"),IF(D94&lt;&gt;[1]consolidado!D94,TRUE,FALSE),FALSE)</f>
        <v>0</v>
      </c>
      <c r="AI94" t="b">
        <f>IF(OR(consolidado!$I94="Ministerio de Salud",consolidado!$I94="DNP"),IF(E94&lt;&gt;[1]consolidado!E94,TRUE,FALSE),FALSE)</f>
        <v>0</v>
      </c>
      <c r="AJ94" t="b">
        <f>IF(OR(consolidado!$I94="Ministerio de Salud",consolidado!$I94="DNP"),IF(F94&lt;&gt;[1]consolidado!F94,TRUE,FALSE),FALSE)</f>
        <v>0</v>
      </c>
      <c r="AK94" t="b">
        <f>IF(OR(consolidado!$I94="Ministerio de Salud",consolidado!$I94="DNP"),IF(G94&lt;&gt;[1]consolidado!G94,TRUE,FALSE),FALSE)</f>
        <v>0</v>
      </c>
    </row>
    <row r="95" spans="1:37" hidden="1" x14ac:dyDescent="0.25">
      <c r="A95">
        <v>89</v>
      </c>
      <c r="B95" s="34">
        <v>1</v>
      </c>
      <c r="C95" s="4">
        <v>42643</v>
      </c>
      <c r="D95" t="s">
        <v>673</v>
      </c>
      <c r="E95" t="s">
        <v>674</v>
      </c>
      <c r="F95" t="s">
        <v>675</v>
      </c>
      <c r="G95" t="s">
        <v>559</v>
      </c>
      <c r="H95">
        <v>89</v>
      </c>
      <c r="I95" s="6" t="s">
        <v>30</v>
      </c>
      <c r="J95" t="s">
        <v>13</v>
      </c>
      <c r="K95" t="s">
        <v>13</v>
      </c>
      <c r="L95" t="s">
        <v>14</v>
      </c>
      <c r="M95" t="s">
        <v>676</v>
      </c>
      <c r="N95" t="str">
        <f>VLOOKUP(H95,acciones!$A$2:$I$144,6)</f>
        <v xml:space="preserve">Se realizarán visitas a los 16 establecimientos por parte de funcionarios de la USPEC, con el objeto de establecer las condiciones actuales de infraestructura de las áreas de sanidad, diagnóstico y requerimientos en términos presupuestales y técnicos, así como establecer cuántas de ellas tienen la posibilidad de ser adecuadas cumpliendo con el parámetro establecido por la Corte, lo anterior teniendo en cuenta condiciones de disponibilidad de área, vetustez de la estructura, etc. </v>
      </c>
      <c r="O95" t="str">
        <f>VLOOKUP(H95,acciones!$A$2:$I$144,5)</f>
        <v xml:space="preserve">PR-OP-VIGÉSIMO QUINTO </v>
      </c>
      <c r="P95" t="str">
        <f>VLOOKUP(H95,acciones!$A$1:$J$144,8)</f>
        <v>Adecuar todas las áreas de sanidad de los 16 establecimientos de reclusión bajo estudio para que se cumplan con las condiciones mínimas de prestación del servicio de salud ( A cargo de INPEC, USPEC,  Ministerio de Justicia)</v>
      </c>
      <c r="Q95" s="4">
        <f>VLOOKUP(H95,acciones!$A$2:$P$144,11,0)</f>
        <v>42468</v>
      </c>
      <c r="R95" s="4">
        <f>VLOOKUP(H95,acciones!$A$2:$P$144,12,0)</f>
        <v>42583</v>
      </c>
      <c r="S95" t="str">
        <f>VLOOKUP(H95,acciones!$A$2:$P$144,13,0)</f>
        <v xml:space="preserve">Alejandro Trujillo - Asesor           Juliana Sotelo Lemus - Abogada Oficina Jurídica.                    Rene Garzón - Director de Infraestructura. </v>
      </c>
      <c r="T95">
        <f>VLOOKUP(H95,acciones!$A$2:$P$144,14,0)</f>
        <v>365</v>
      </c>
      <c r="U95" s="4">
        <f>VLOOKUP(H95,acciones!$A$2:$P$144,15,0)</f>
        <v>42833</v>
      </c>
      <c r="V95">
        <f>VLOOKUP(H95,acciones!$A$2:$P$144,16,0)</f>
        <v>3</v>
      </c>
      <c r="W95" t="str">
        <f>VLOOKUP(O95,ponderacion_problematica_orden!$B$2:$G$164,3,0)</f>
        <v>4. Deficiente sistema de salud en el sector penitenciario y carcelario</v>
      </c>
      <c r="X95" t="str">
        <f>VLOOKUP(O95,ponderacion_problematica_orden!$B$2:$G$164,4,0)</f>
        <v>c.     La precariedad de los servicios de salud.</v>
      </c>
      <c r="Y95">
        <f>VLOOKUP(H95,ponderacion_acciones_orden!$A$2:$I$144,9,0)</f>
        <v>10</v>
      </c>
      <c r="Z95">
        <f>VLOOKUP(O95,ponderacion_problematica_orden!$B$2:$G$164,5,0)</f>
        <v>10</v>
      </c>
      <c r="AA95">
        <f>VLOOKUP(O95,ponderacion_problematica_orden!$B$2:$G$164,6,0)</f>
        <v>10</v>
      </c>
      <c r="AB95" t="str">
        <f>IF(Q95&lt;='fecha informe'!$A$2,"SI","NO")</f>
        <v>SI</v>
      </c>
      <c r="AC95">
        <f>IF(AB95="SI",IF(R95&lt;='fecha informe'!$A$2,IF(consolidado!B95&lt;1,0,1),1),1)</f>
        <v>1</v>
      </c>
      <c r="AD95">
        <f t="shared" si="3"/>
        <v>0</v>
      </c>
      <c r="AE95">
        <f>IF(U95&lt;&gt;"",IF(AB95="SI",IF(U95&lt;='fecha informe'!$A$2,IF(consolidado!B95&lt;1,0,1),1),1),1)</f>
        <v>1</v>
      </c>
      <c r="AG95" t="b">
        <f>IF(OR(consolidado!$I95="Ministerio de Salud",consolidado!$I95="DNP"),IF(B95&lt;&gt;[1]consolidado!B95,TRUE,FALSE),FALSE)</f>
        <v>0</v>
      </c>
      <c r="AH95" t="b">
        <f>IF(OR(consolidado!$I95="Ministerio de Salud",consolidado!$I95="DNP"),IF(D95&lt;&gt;[1]consolidado!D95,TRUE,FALSE),FALSE)</f>
        <v>0</v>
      </c>
      <c r="AI95" t="b">
        <f>IF(OR(consolidado!$I95="Ministerio de Salud",consolidado!$I95="DNP"),IF(E95&lt;&gt;[1]consolidado!E95,TRUE,FALSE),FALSE)</f>
        <v>0</v>
      </c>
      <c r="AJ95" t="b">
        <f>IF(OR(consolidado!$I95="Ministerio de Salud",consolidado!$I95="DNP"),IF(F95&lt;&gt;[1]consolidado!F95,TRUE,FALSE),FALSE)</f>
        <v>0</v>
      </c>
      <c r="AK95" t="b">
        <f>IF(OR(consolidado!$I95="Ministerio de Salud",consolidado!$I95="DNP"),IF(G95&lt;&gt;[1]consolidado!G95,TRUE,FALSE),FALSE)</f>
        <v>0</v>
      </c>
    </row>
    <row r="96" spans="1:37" hidden="1" x14ac:dyDescent="0.25">
      <c r="A96">
        <v>90</v>
      </c>
      <c r="B96" s="34">
        <v>1</v>
      </c>
      <c r="C96" s="4">
        <v>42643</v>
      </c>
      <c r="D96" t="s">
        <v>677</v>
      </c>
      <c r="E96" t="s">
        <v>678</v>
      </c>
      <c r="F96" t="s">
        <v>559</v>
      </c>
      <c r="G96" t="s">
        <v>559</v>
      </c>
      <c r="H96">
        <v>90</v>
      </c>
      <c r="I96" s="6" t="s">
        <v>30</v>
      </c>
      <c r="J96" t="s">
        <v>13</v>
      </c>
      <c r="K96" t="s">
        <v>13</v>
      </c>
      <c r="L96" t="s">
        <v>14</v>
      </c>
      <c r="M96" t="s">
        <v>679</v>
      </c>
      <c r="N96" t="str">
        <f>VLOOKUP(H96,acciones!$A$2:$I$144,6)</f>
        <v>Solicitar al INPEC la modificación de las actas de priorización con la finalidad de que sean ajustadas a las órdenes de la T-762 de 2015, esto es que incluyan adecuaciones a las áreas de sanidad, baterías sanitarias, duchas, alojamiento, áreas visita conyugal, etc).</v>
      </c>
      <c r="O96" t="str">
        <f>VLOOKUP(H96,acciones!$A$2:$I$144,5)</f>
        <v xml:space="preserve">PR-OP-VIGÉSIMO QUINTO </v>
      </c>
      <c r="P96" t="str">
        <f>VLOOKUP(H96,acciones!$A$1:$J$144,8)</f>
        <v>Adecuar todas las áreas de sanidad de los 16 establecimientos de reclusión bajo estudio para que se cumplan con las condiciones mínimas de prestación del servicio de salud ( A cargo de INPEC, USPEC,  Ministerio de Justicia)</v>
      </c>
      <c r="Q96" s="4">
        <f>VLOOKUP(H96,acciones!$A$2:$P$144,11,0)</f>
        <v>42476</v>
      </c>
      <c r="R96" s="4">
        <f>VLOOKUP(H96,acciones!$A$2:$P$144,12,0)</f>
        <v>42489</v>
      </c>
      <c r="S96" t="str">
        <f>VLOOKUP(H96,acciones!$A$2:$P$144,13,0)</f>
        <v>Juliana Sotelo Abogada Oficina Jurídica</v>
      </c>
      <c r="T96">
        <f>VLOOKUP(H96,acciones!$A$2:$P$144,14,0)</f>
        <v>365</v>
      </c>
      <c r="U96" s="4">
        <f>VLOOKUP(H96,acciones!$A$2:$P$144,15,0)</f>
        <v>42833</v>
      </c>
      <c r="V96">
        <f>VLOOKUP(H96,acciones!$A$2:$P$144,16,0)</f>
        <v>3</v>
      </c>
      <c r="W96" t="str">
        <f>VLOOKUP(O96,ponderacion_problematica_orden!$B$2:$G$164,3,0)</f>
        <v>4. Deficiente sistema de salud en el sector penitenciario y carcelario</v>
      </c>
      <c r="X96" t="str">
        <f>VLOOKUP(O96,ponderacion_problematica_orden!$B$2:$G$164,4,0)</f>
        <v>c.     La precariedad de los servicios de salud.</v>
      </c>
      <c r="Y96">
        <f>VLOOKUP(H96,ponderacion_acciones_orden!$A$2:$I$144,9,0)</f>
        <v>10</v>
      </c>
      <c r="Z96">
        <f>VLOOKUP(O96,ponderacion_problematica_orden!$B$2:$G$164,5,0)</f>
        <v>10</v>
      </c>
      <c r="AA96">
        <f>VLOOKUP(O96,ponderacion_problematica_orden!$B$2:$G$164,6,0)</f>
        <v>10</v>
      </c>
      <c r="AB96" t="str">
        <f>IF(Q96&lt;='fecha informe'!$A$2,"SI","NO")</f>
        <v>SI</v>
      </c>
      <c r="AC96">
        <f>IF(AB96="SI",IF(R96&lt;='fecha informe'!$A$2,IF(consolidado!B96&lt;1,0,1),1),1)</f>
        <v>1</v>
      </c>
      <c r="AD96">
        <f t="shared" si="3"/>
        <v>0</v>
      </c>
      <c r="AE96">
        <f>IF(U96&lt;&gt;"",IF(AB96="SI",IF(U96&lt;='fecha informe'!$A$2,IF(consolidado!B96&lt;1,0,1),1),1),1)</f>
        <v>1</v>
      </c>
      <c r="AG96" t="b">
        <f>IF(OR(consolidado!$I96="Ministerio de Salud",consolidado!$I96="DNP"),IF(B96&lt;&gt;[1]consolidado!B96,TRUE,FALSE),FALSE)</f>
        <v>0</v>
      </c>
      <c r="AH96" t="b">
        <f>IF(OR(consolidado!$I96="Ministerio de Salud",consolidado!$I96="DNP"),IF(D96&lt;&gt;[1]consolidado!D96,TRUE,FALSE),FALSE)</f>
        <v>0</v>
      </c>
      <c r="AI96" t="b">
        <f>IF(OR(consolidado!$I96="Ministerio de Salud",consolidado!$I96="DNP"),IF(E96&lt;&gt;[1]consolidado!E96,TRUE,FALSE),FALSE)</f>
        <v>0</v>
      </c>
      <c r="AJ96" t="b">
        <f>IF(OR(consolidado!$I96="Ministerio de Salud",consolidado!$I96="DNP"),IF(F96&lt;&gt;[1]consolidado!F96,TRUE,FALSE),FALSE)</f>
        <v>0</v>
      </c>
      <c r="AK96" t="b">
        <f>IF(OR(consolidado!$I96="Ministerio de Salud",consolidado!$I96="DNP"),IF(G96&lt;&gt;[1]consolidado!G96,TRUE,FALSE),FALSE)</f>
        <v>0</v>
      </c>
    </row>
    <row r="97" spans="1:37" hidden="1" x14ac:dyDescent="0.25">
      <c r="A97">
        <v>92</v>
      </c>
      <c r="B97" s="34">
        <v>1</v>
      </c>
      <c r="C97" s="4">
        <v>42643</v>
      </c>
      <c r="D97" t="s">
        <v>680</v>
      </c>
      <c r="E97" t="s">
        <v>681</v>
      </c>
      <c r="F97" t="s">
        <v>675</v>
      </c>
      <c r="G97" t="s">
        <v>682</v>
      </c>
      <c r="H97">
        <v>92</v>
      </c>
      <c r="I97" s="6" t="s">
        <v>30</v>
      </c>
      <c r="J97" t="s">
        <v>13</v>
      </c>
      <c r="K97" t="s">
        <v>13</v>
      </c>
      <c r="L97" t="s">
        <v>14</v>
      </c>
      <c r="M97" t="s">
        <v>683</v>
      </c>
      <c r="N97" t="str">
        <f>VLOOKUP(H97,acciones!$A$2:$I$144,6)</f>
        <v xml:space="preserve">Se realizarán visitas a los 16 establecimientos por parte de funcionarios de la USPEC, con el objeto de establecer las condiciones actuales de infraestructura de las áreas de sanidad, diagnóstico y requerimientos en términos presupuestales y técnicos, así como establecer cuántas de ellas tienen la posibilidad de ser adecuadas cumpliendo con el parámetro establecido por la Corte, lo anterior teniendo en cuenta condiciones de disponibilidad de área, vetustez de la estructura, etc. </v>
      </c>
      <c r="O97" t="str">
        <f>VLOOKUP(H97,acciones!$A$2:$I$144,5)</f>
        <v xml:space="preserve">PR-OP-VIGÉSIMO QUINTO </v>
      </c>
      <c r="P97" t="str">
        <f>VLOOKUP(H97,acciones!$A$1:$J$144,8)</f>
        <v>Adecuar todas las áreas de sanidad de los 16 establecimientos de reclusión bajo estudio para que se cumplan con las condiciones mínimas de prestación del servicio de salud ( A cargo de INPEC, USPEC,  Ministerio de Justicia)</v>
      </c>
      <c r="Q97" s="4">
        <f>VLOOKUP(H97,acciones!$A$2:$P$144,11,0)</f>
        <v>42584</v>
      </c>
      <c r="R97" s="4">
        <f>VLOOKUP(H97,acciones!$A$2:$P$144,12,0)</f>
        <v>42612</v>
      </c>
      <c r="S97" t="str">
        <f>VLOOKUP(H97,acciones!$A$2:$P$144,13,0)</f>
        <v>MinJusticia - Rafael Díaz - Oficina de Planeación</v>
      </c>
      <c r="T97">
        <f>VLOOKUP(H97,acciones!$A$2:$P$144,14,0)</f>
        <v>365</v>
      </c>
      <c r="U97" s="4">
        <f>VLOOKUP(H97,acciones!$A$2:$P$144,15,0)</f>
        <v>42833</v>
      </c>
      <c r="V97">
        <f>VLOOKUP(H97,acciones!$A$2:$P$144,16,0)</f>
        <v>3</v>
      </c>
      <c r="W97" t="str">
        <f>VLOOKUP(O97,ponderacion_problematica_orden!$B$2:$G$164,3,0)</f>
        <v>4. Deficiente sistema de salud en el sector penitenciario y carcelario</v>
      </c>
      <c r="X97" t="str">
        <f>VLOOKUP(O97,ponderacion_problematica_orden!$B$2:$G$164,4,0)</f>
        <v>c.     La precariedad de los servicios de salud.</v>
      </c>
      <c r="Y97">
        <f>VLOOKUP(H97,ponderacion_acciones_orden!$A$2:$I$144,9,0)</f>
        <v>10</v>
      </c>
      <c r="Z97">
        <f>VLOOKUP(O97,ponderacion_problematica_orden!$B$2:$G$164,5,0)</f>
        <v>10</v>
      </c>
      <c r="AA97">
        <f>VLOOKUP(O97,ponderacion_problematica_orden!$B$2:$G$164,6,0)</f>
        <v>10</v>
      </c>
      <c r="AB97" t="str">
        <f>IF(Q97&lt;='fecha informe'!$A$2,"SI","NO")</f>
        <v>SI</v>
      </c>
      <c r="AC97">
        <f>IF(AB97="SI",IF(R97&lt;='fecha informe'!$A$2,IF(consolidado!B97&lt;1,0,1),1),1)</f>
        <v>1</v>
      </c>
      <c r="AD97">
        <f t="shared" si="3"/>
        <v>0</v>
      </c>
      <c r="AE97">
        <f>IF(U97&lt;&gt;"",IF(AB97="SI",IF(U97&lt;='fecha informe'!$A$2,IF(consolidado!B97&lt;1,0,1),1),1),1)</f>
        <v>1</v>
      </c>
      <c r="AG97" t="b">
        <f>IF(OR(consolidado!$I97="Ministerio de Salud",consolidado!$I97="DNP"),IF(B97&lt;&gt;[1]consolidado!B97,TRUE,FALSE),FALSE)</f>
        <v>0</v>
      </c>
      <c r="AH97" t="b">
        <f>IF(OR(consolidado!$I97="Ministerio de Salud",consolidado!$I97="DNP"),IF(D97&lt;&gt;[1]consolidado!D97,TRUE,FALSE),FALSE)</f>
        <v>0</v>
      </c>
      <c r="AI97" t="b">
        <f>IF(OR(consolidado!$I97="Ministerio de Salud",consolidado!$I97="DNP"),IF(E97&lt;&gt;[1]consolidado!E97,TRUE,FALSE),FALSE)</f>
        <v>0</v>
      </c>
      <c r="AJ97" t="b">
        <f>IF(OR(consolidado!$I97="Ministerio de Salud",consolidado!$I97="DNP"),IF(F97&lt;&gt;[1]consolidado!F97,TRUE,FALSE),FALSE)</f>
        <v>0</v>
      </c>
      <c r="AK97" t="b">
        <f>IF(OR(consolidado!$I97="Ministerio de Salud",consolidado!$I97="DNP"),IF(G97&lt;&gt;[1]consolidado!G97,TRUE,FALSE),FALSE)</f>
        <v>0</v>
      </c>
    </row>
    <row r="98" spans="1:37" hidden="1" x14ac:dyDescent="0.25">
      <c r="A98">
        <v>93</v>
      </c>
      <c r="B98" s="34" t="s">
        <v>13</v>
      </c>
      <c r="C98" s="4" t="s">
        <v>13</v>
      </c>
      <c r="D98" t="s">
        <v>684</v>
      </c>
      <c r="E98" t="s">
        <v>13</v>
      </c>
      <c r="F98" t="s">
        <v>13</v>
      </c>
      <c r="G98" t="s">
        <v>13</v>
      </c>
      <c r="H98">
        <v>93</v>
      </c>
      <c r="I98" s="6" t="s">
        <v>30</v>
      </c>
      <c r="J98" t="s">
        <v>13</v>
      </c>
      <c r="K98" t="s">
        <v>13</v>
      </c>
      <c r="L98" t="s">
        <v>14</v>
      </c>
      <c r="M98" t="s">
        <v>13</v>
      </c>
      <c r="N98" t="str">
        <f>VLOOKUP(H98,acciones!$A$2:$I$144,6)</f>
        <v xml:space="preserve"> Ejecución de obras de mantenimiento mencionadas en los 16 establecimientos de reclusion, de acuerdo con la necesidad priorizada</v>
      </c>
      <c r="O98" t="str">
        <f>VLOOKUP(H98,acciones!$A$2:$I$144,5)</f>
        <v xml:space="preserve">PR-OP-VIGÉSIMO QUINTO </v>
      </c>
      <c r="P98" t="str">
        <f>VLOOKUP(H98,acciones!$A$1:$J$144,8)</f>
        <v>Adecuar todas las áreas de sanidad de los 16 establecimientos de reclusión bajo estudio para que se cumplan con las condiciones mínimas de prestación del servicio de salud ( A cargo de INPEC, USPEC,  Ministerio de Justicia)</v>
      </c>
      <c r="Q98" s="4">
        <f>VLOOKUP(H98,acciones!$A$2:$P$144,11,0)</f>
        <v>42705</v>
      </c>
      <c r="R98" s="4">
        <f>VLOOKUP(H98,acciones!$A$2:$P$144,12,0)</f>
        <v>43100</v>
      </c>
      <c r="S98" t="str">
        <f>VLOOKUP(H98,acciones!$A$2:$P$144,13,0)</f>
        <v>Roselin Martínez Rosales
(Directora de Atención y Tratamiento)</v>
      </c>
      <c r="T98">
        <f>VLOOKUP(H98,acciones!$A$2:$P$144,14,0)</f>
        <v>365</v>
      </c>
      <c r="U98" s="4">
        <f>VLOOKUP(H98,acciones!$A$2:$P$144,15,0)</f>
        <v>42833</v>
      </c>
      <c r="V98">
        <f>VLOOKUP(H98,acciones!$A$2:$P$144,16,0)</f>
        <v>3</v>
      </c>
      <c r="W98" t="str">
        <f>VLOOKUP(O98,ponderacion_problematica_orden!$B$2:$G$164,3,0)</f>
        <v>4. Deficiente sistema de salud en el sector penitenciario y carcelario</v>
      </c>
      <c r="X98" t="str">
        <f>VLOOKUP(O98,ponderacion_problematica_orden!$B$2:$G$164,4,0)</f>
        <v>c.     La precariedad de los servicios de salud.</v>
      </c>
      <c r="Y98">
        <f>VLOOKUP(H98,ponderacion_acciones_orden!$A$2:$I$144,9,0)</f>
        <v>10</v>
      </c>
      <c r="Z98">
        <f>VLOOKUP(O98,ponderacion_problematica_orden!$B$2:$G$164,5,0)</f>
        <v>10</v>
      </c>
      <c r="AA98">
        <f>VLOOKUP(O98,ponderacion_problematica_orden!$B$2:$G$164,6,0)</f>
        <v>10</v>
      </c>
      <c r="AB98" t="str">
        <f>IF(Q98&lt;='fecha informe'!$A$2,"SI","NO")</f>
        <v>NO</v>
      </c>
      <c r="AC98">
        <f>IF(AB98="SI",IF(R98&lt;='fecha informe'!$A$2,IF(consolidado!B98&lt;1,0,1),1),1)</f>
        <v>1</v>
      </c>
      <c r="AD98">
        <f t="shared" si="3"/>
        <v>0</v>
      </c>
      <c r="AE98">
        <f>IF(U98&lt;&gt;"",IF(AB98="SI",IF(U98&lt;='fecha informe'!$A$2,IF(consolidado!B98&lt;1,0,1),1),1),1)</f>
        <v>1</v>
      </c>
      <c r="AG98" t="b">
        <f>IF(OR(consolidado!$I98="Ministerio de Salud",consolidado!$I98="DNP"),IF(B98&lt;&gt;[1]consolidado!B98,TRUE,FALSE),FALSE)</f>
        <v>0</v>
      </c>
      <c r="AH98" t="b">
        <f>IF(OR(consolidado!$I98="Ministerio de Salud",consolidado!$I98="DNP"),IF(D98&lt;&gt;[1]consolidado!D98,TRUE,FALSE),FALSE)</f>
        <v>0</v>
      </c>
      <c r="AI98" t="b">
        <f>IF(OR(consolidado!$I98="Ministerio de Salud",consolidado!$I98="DNP"),IF(E98&lt;&gt;[1]consolidado!E98,TRUE,FALSE),FALSE)</f>
        <v>0</v>
      </c>
      <c r="AJ98" t="b">
        <f>IF(OR(consolidado!$I98="Ministerio de Salud",consolidado!$I98="DNP"),IF(F98&lt;&gt;[1]consolidado!F98,TRUE,FALSE),FALSE)</f>
        <v>0</v>
      </c>
      <c r="AK98" t="b">
        <f>IF(OR(consolidado!$I98="Ministerio de Salud",consolidado!$I98="DNP"),IF(G98&lt;&gt;[1]consolidado!G98,TRUE,FALSE),FALSE)</f>
        <v>0</v>
      </c>
    </row>
    <row r="99" spans="1:37" hidden="1" x14ac:dyDescent="0.25">
      <c r="A99">
        <v>100</v>
      </c>
      <c r="B99" s="34" t="s">
        <v>13</v>
      </c>
      <c r="C99" s="4" t="s">
        <v>13</v>
      </c>
      <c r="D99" t="s">
        <v>685</v>
      </c>
      <c r="E99" t="s">
        <v>13</v>
      </c>
      <c r="F99" t="s">
        <v>13</v>
      </c>
      <c r="G99" t="s">
        <v>13</v>
      </c>
      <c r="H99">
        <v>100</v>
      </c>
      <c r="I99" s="6" t="s">
        <v>30</v>
      </c>
      <c r="J99" t="s">
        <v>13</v>
      </c>
      <c r="K99" t="s">
        <v>13</v>
      </c>
      <c r="L99" t="s">
        <v>14</v>
      </c>
      <c r="M99" t="s">
        <v>13</v>
      </c>
      <c r="N99" t="str">
        <f>VLOOKUP(H99,acciones!$A$2:$I$144,6)</f>
        <v>La USPEC no es competente del suministro de los elementos descritos por la Corte</v>
      </c>
      <c r="O99" t="str">
        <f>VLOOKUP(H99,acciones!$A$2:$I$144,5)</f>
        <v xml:space="preserve">PR-OP-VIGÉSIMO SEXTO </v>
      </c>
      <c r="P99" t="str">
        <f>VLOOKUP(H99,acciones!$A$1:$J$144,8)</f>
        <v>Poner a disposición de cada interno kit de aseo, colchoneta, almohada, sábanas y cobija(s) en caso de ser necesarias, para su descanso nocturno; cada persona que ingrese al penal debe contar con esta misma garantía (A cargo de INPEC, USPEC)</v>
      </c>
      <c r="Q99" s="4" t="str">
        <f>VLOOKUP(H99,acciones!$A$2:$P$144,11,0)</f>
        <v>N.A.</v>
      </c>
      <c r="R99" s="4" t="str">
        <f>VLOOKUP(H99,acciones!$A$2:$P$144,12,0)</f>
        <v>N.A.</v>
      </c>
      <c r="S99" t="str">
        <f>VLOOKUP(H99,acciones!$A$2:$P$144,13,0)</f>
        <v xml:space="preserve">Rene Garzón - Director de Infraestructura.        Gustavo Camelo - Jefe Oficina Asesora de Planeación (e)                           </v>
      </c>
      <c r="T99">
        <f>VLOOKUP(H99,acciones!$A$2:$P$144,14,0)</f>
        <v>91</v>
      </c>
      <c r="U99" s="4">
        <f>VLOOKUP(H99,acciones!$A$2:$P$144,15,0)</f>
        <v>42559</v>
      </c>
      <c r="V99">
        <f>VLOOKUP(H99,acciones!$A$2:$P$144,16,0)</f>
        <v>2</v>
      </c>
      <c r="W99" t="str">
        <f>VLOOKUP(O99,ponderacion_problematica_orden!$B$2:$G$164,3,0)</f>
        <v>5. Inadecuadas condiciones de salubridad e higiene en el establecimiento penitenciario y en el manejo de alimentos.</v>
      </c>
      <c r="X99" t="str">
        <f>VLOOKUP(O99,ponderacion_problematica_orden!$B$2:$G$164,4,0)</f>
        <v xml:space="preserve">h.  El tratamiento y suministro de alimentos en forma poco higiénica. La calidad de la alimentación.-
b.    Precarias condiciones sanitarias. 
</v>
      </c>
      <c r="Y99">
        <f>VLOOKUP(H99,ponderacion_acciones_orden!$A$2:$I$144,9,0)</f>
        <v>10</v>
      </c>
      <c r="Z99">
        <f>VLOOKUP(O99,ponderacion_problematica_orden!$B$2:$G$164,5,0)</f>
        <v>10</v>
      </c>
      <c r="AA99">
        <f>VLOOKUP(O99,ponderacion_problematica_orden!$B$2:$G$164,6,0)</f>
        <v>10</v>
      </c>
      <c r="AB99" t="str">
        <f>IF(Q99&lt;='fecha informe'!$A$2,"SI","NO")</f>
        <v>NO</v>
      </c>
      <c r="AC99">
        <f>IF(AB99="SI",IF(R99&lt;='fecha informe'!$A$2,IF(consolidado!B99&lt;1,0,1),1),1)</f>
        <v>1</v>
      </c>
      <c r="AD99">
        <f t="shared" si="3"/>
        <v>0</v>
      </c>
      <c r="AE99">
        <f>IF(U99&lt;&gt;"",IF(AB99="SI",IF(U99&lt;='fecha informe'!$A$2,IF(consolidado!B99&lt;1,0,1),1),1),1)</f>
        <v>1</v>
      </c>
      <c r="AG99" t="b">
        <f>IF(OR(consolidado!$I99="Ministerio de Salud",consolidado!$I99="DNP"),IF(B99&lt;&gt;[1]consolidado!B99,TRUE,FALSE),FALSE)</f>
        <v>0</v>
      </c>
      <c r="AH99" t="b">
        <f>IF(OR(consolidado!$I99="Ministerio de Salud",consolidado!$I99="DNP"),IF(D99&lt;&gt;[1]consolidado!D99,TRUE,FALSE),FALSE)</f>
        <v>0</v>
      </c>
      <c r="AI99" t="b">
        <f>IF(OR(consolidado!$I99="Ministerio de Salud",consolidado!$I99="DNP"),IF(E99&lt;&gt;[1]consolidado!E99,TRUE,FALSE),FALSE)</f>
        <v>0</v>
      </c>
      <c r="AJ99" t="b">
        <f>IF(OR(consolidado!$I99="Ministerio de Salud",consolidado!$I99="DNP"),IF(F99&lt;&gt;[1]consolidado!F99,TRUE,FALSE),FALSE)</f>
        <v>0</v>
      </c>
      <c r="AK99" t="b">
        <f>IF(OR(consolidado!$I99="Ministerio de Salud",consolidado!$I99="DNP"),IF(G99&lt;&gt;[1]consolidado!G99,TRUE,FALSE),FALSE)</f>
        <v>0</v>
      </c>
    </row>
    <row r="100" spans="1:37" hidden="1" x14ac:dyDescent="0.25">
      <c r="A100">
        <v>101</v>
      </c>
      <c r="B100" s="34">
        <v>1</v>
      </c>
      <c r="C100" s="4">
        <v>42643</v>
      </c>
      <c r="D100" t="s">
        <v>670</v>
      </c>
      <c r="E100" t="s">
        <v>671</v>
      </c>
      <c r="F100" t="s">
        <v>559</v>
      </c>
      <c r="G100" t="s">
        <v>559</v>
      </c>
      <c r="H100">
        <v>101</v>
      </c>
      <c r="I100" s="6" t="s">
        <v>30</v>
      </c>
      <c r="J100" t="s">
        <v>13</v>
      </c>
      <c r="K100" t="s">
        <v>13</v>
      </c>
      <c r="L100" t="s">
        <v>14</v>
      </c>
      <c r="M100" t="s">
        <v>686</v>
      </c>
      <c r="N100" t="str">
        <f>VLOOKUP(H100,acciones!$A$2:$I$144,6)</f>
        <v>La USPEC realizará el mantenimiento de las baterias sanitarias y duchas de manera progresiva y de acuerdo al alcance presupuestal y técnico de la infreaestructura en cada establecimiento,sujeto a la aprobación y asignación presupuestal del proyecto del rubro de inversión de mantenimiento de infraestructura de establecimientos de reclusión.</v>
      </c>
      <c r="O100" t="str">
        <f>VLOOKUP(H100,acciones!$A$2:$I$144,5)</f>
        <v xml:space="preserve">PR-OP-VIGÉSIMO SÉPTIMO </v>
      </c>
      <c r="P100" t="str">
        <f>VLOOKUP(H100,acciones!$A$1:$J$144,8)</f>
        <v>Poner a disposición de los internos una cantidad razonable de duchas y baterías sanitarias, en óptimos estado de funcionamiento (A cargo de INPEC, USPEC)</v>
      </c>
      <c r="Q100" s="4">
        <f>VLOOKUP(H100,acciones!$A$2:$P$144,11,0)</f>
        <v>42468</v>
      </c>
      <c r="R100" s="4">
        <f>VLOOKUP(H100,acciones!$A$2:$P$144,12,0)</f>
        <v>42521</v>
      </c>
      <c r="S100" t="str">
        <f>VLOOKUP(H100,acciones!$A$2:$P$144,13,0)</f>
        <v xml:space="preserve">Alejandro Trujillo - Asesor           Juliana Sotelo Lemus - Abogada Oficina Jurídica.                    Rene Garzón - Director de Infraestructura. </v>
      </c>
      <c r="T100">
        <f>VLOOKUP(H100,acciones!$A$2:$P$144,14,0)</f>
        <v>91</v>
      </c>
      <c r="U100" s="4">
        <f>VLOOKUP(H100,acciones!$A$2:$P$144,15,0)</f>
        <v>42559</v>
      </c>
      <c r="V100">
        <f>VLOOKUP(H100,acciones!$A$2:$P$144,16,0)</f>
        <v>2</v>
      </c>
      <c r="W100" t="str">
        <f>VLOOKUP(O100,ponderacion_problematica_orden!$B$2:$G$164,3,0)</f>
        <v>5. Inadecuadas condiciones de salubridad e higiene en el establecimiento penitenciario y en el manejo de alimentos.</v>
      </c>
      <c r="X100" t="str">
        <f>VLOOKUP(O100,ponderacion_problematica_orden!$B$2:$G$164,4,0)</f>
        <v xml:space="preserve">b.    Precarias condiciones sanitarias. </v>
      </c>
      <c r="Y100">
        <f>VLOOKUP(H100,ponderacion_acciones_orden!$A$2:$I$144,9,0)</f>
        <v>10</v>
      </c>
      <c r="Z100">
        <f>VLOOKUP(O100,ponderacion_problematica_orden!$B$2:$G$164,5,0)</f>
        <v>10</v>
      </c>
      <c r="AA100">
        <f>VLOOKUP(O100,ponderacion_problematica_orden!$B$2:$G$164,6,0)</f>
        <v>10</v>
      </c>
      <c r="AB100" t="str">
        <f>IF(Q100&lt;='fecha informe'!$A$2,"SI","NO")</f>
        <v>SI</v>
      </c>
      <c r="AC100">
        <f>IF(AB100="SI",IF(R100&lt;='fecha informe'!$A$2,IF(consolidado!B100&lt;1,0,1),1),1)</f>
        <v>1</v>
      </c>
      <c r="AD100">
        <f t="shared" si="3"/>
        <v>0</v>
      </c>
      <c r="AE100">
        <f>IF(U100&lt;&gt;"",IF(AB100="SI",IF(U100&lt;='fecha informe'!$A$2,IF(consolidado!B100&lt;1,0,1),1),1),1)</f>
        <v>1</v>
      </c>
      <c r="AG100" t="b">
        <f>IF(OR(consolidado!$I100="Ministerio de Salud",consolidado!$I100="DNP"),IF(B100&lt;&gt;[1]consolidado!B100,TRUE,FALSE),FALSE)</f>
        <v>0</v>
      </c>
      <c r="AH100" t="b">
        <f>IF(OR(consolidado!$I100="Ministerio de Salud",consolidado!$I100="DNP"),IF(D100&lt;&gt;[1]consolidado!D100,TRUE,FALSE),FALSE)</f>
        <v>0</v>
      </c>
      <c r="AI100" t="b">
        <f>IF(OR(consolidado!$I100="Ministerio de Salud",consolidado!$I100="DNP"),IF(E100&lt;&gt;[1]consolidado!E100,TRUE,FALSE),FALSE)</f>
        <v>0</v>
      </c>
      <c r="AJ100" t="b">
        <f>IF(OR(consolidado!$I100="Ministerio de Salud",consolidado!$I100="DNP"),IF(F100&lt;&gt;[1]consolidado!F100,TRUE,FALSE),FALSE)</f>
        <v>0</v>
      </c>
      <c r="AK100" t="b">
        <f>IF(OR(consolidado!$I100="Ministerio de Salud",consolidado!$I100="DNP"),IF(G100&lt;&gt;[1]consolidado!G100,TRUE,FALSE),FALSE)</f>
        <v>0</v>
      </c>
    </row>
    <row r="101" spans="1:37" hidden="1" x14ac:dyDescent="0.25">
      <c r="A101">
        <v>102</v>
      </c>
      <c r="B101" s="34">
        <v>1</v>
      </c>
      <c r="C101" s="4">
        <v>42643</v>
      </c>
      <c r="D101" t="s">
        <v>673</v>
      </c>
      <c r="E101" t="s">
        <v>687</v>
      </c>
      <c r="F101" t="s">
        <v>675</v>
      </c>
      <c r="G101" t="s">
        <v>559</v>
      </c>
      <c r="H101">
        <v>102</v>
      </c>
      <c r="I101" s="6" t="s">
        <v>30</v>
      </c>
      <c r="J101" t="s">
        <v>13</v>
      </c>
      <c r="K101" t="s">
        <v>13</v>
      </c>
      <c r="L101" t="s">
        <v>14</v>
      </c>
      <c r="M101" t="s">
        <v>688</v>
      </c>
      <c r="N101" t="str">
        <f>VLOOKUP(H101,acciones!$A$2:$I$144,6)</f>
        <v xml:space="preserve">Se realizarán visitas a los 16 establecimientos por parte de funcionarios de la USPEC, con el objeto de establecer las condiciones actuales de infraestructura de baños y duchas,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v>
      </c>
      <c r="O101" t="str">
        <f>VLOOKUP(H101,acciones!$A$2:$I$144,5)</f>
        <v xml:space="preserve">PR-OP-VIGÉSIMO SÉPTIMO </v>
      </c>
      <c r="P101" t="str">
        <f>VLOOKUP(H101,acciones!$A$1:$J$144,8)</f>
        <v>Poner a disposición de los internos una cantidad razonable de duchas y baterías sanitarias, en óptimos estado de funcionamiento (A cargo de INPEC, USPEC)</v>
      </c>
      <c r="Q101" s="4">
        <f>VLOOKUP(H101,acciones!$A$2:$P$144,11,0)</f>
        <v>42468</v>
      </c>
      <c r="R101" s="4">
        <f>VLOOKUP(H101,acciones!$A$2:$P$144,12,0)</f>
        <v>42583</v>
      </c>
      <c r="S101" t="str">
        <f>VLOOKUP(H101,acciones!$A$2:$P$144,13,0)</f>
        <v xml:space="preserve">Juliana Sotelo Abogada Oficina Jurídica (Uspec) - </v>
      </c>
      <c r="T101">
        <f>VLOOKUP(H101,acciones!$A$2:$P$144,14,0)</f>
        <v>91</v>
      </c>
      <c r="U101" s="4">
        <f>VLOOKUP(H101,acciones!$A$2:$P$144,15,0)</f>
        <v>42559</v>
      </c>
      <c r="V101">
        <f>VLOOKUP(H101,acciones!$A$2:$P$144,16,0)</f>
        <v>2</v>
      </c>
      <c r="W101" t="str">
        <f>VLOOKUP(O101,ponderacion_problematica_orden!$B$2:$G$164,3,0)</f>
        <v>5. Inadecuadas condiciones de salubridad e higiene en el establecimiento penitenciario y en el manejo de alimentos.</v>
      </c>
      <c r="X101" t="str">
        <f>VLOOKUP(O101,ponderacion_problematica_orden!$B$2:$G$164,4,0)</f>
        <v xml:space="preserve">b.    Precarias condiciones sanitarias. </v>
      </c>
      <c r="Y101">
        <f>VLOOKUP(H101,ponderacion_acciones_orden!$A$2:$I$144,9,0)</f>
        <v>10</v>
      </c>
      <c r="Z101">
        <f>VLOOKUP(O101,ponderacion_problematica_orden!$B$2:$G$164,5,0)</f>
        <v>10</v>
      </c>
      <c r="AA101">
        <f>VLOOKUP(O101,ponderacion_problematica_orden!$B$2:$G$164,6,0)</f>
        <v>10</v>
      </c>
      <c r="AB101" t="str">
        <f>IF(Q101&lt;='fecha informe'!$A$2,"SI","NO")</f>
        <v>SI</v>
      </c>
      <c r="AC101">
        <f>IF(AB101="SI",IF(R101&lt;='fecha informe'!$A$2,IF(consolidado!B101&lt;1,0,1),1),1)</f>
        <v>1</v>
      </c>
      <c r="AD101">
        <f t="shared" si="3"/>
        <v>0</v>
      </c>
      <c r="AE101">
        <f>IF(U101&lt;&gt;"",IF(AB101="SI",IF(U101&lt;='fecha informe'!$A$2,IF(consolidado!B101&lt;1,0,1),1),1),1)</f>
        <v>1</v>
      </c>
      <c r="AG101" t="b">
        <f>IF(OR(consolidado!$I101="Ministerio de Salud",consolidado!$I101="DNP"),IF(B101&lt;&gt;[1]consolidado!B101,TRUE,FALSE),FALSE)</f>
        <v>0</v>
      </c>
      <c r="AH101" t="b">
        <f>IF(OR(consolidado!$I101="Ministerio de Salud",consolidado!$I101="DNP"),IF(D101&lt;&gt;[1]consolidado!D101,TRUE,FALSE),FALSE)</f>
        <v>0</v>
      </c>
      <c r="AI101" t="b">
        <f>IF(OR(consolidado!$I101="Ministerio de Salud",consolidado!$I101="DNP"),IF(E101&lt;&gt;[1]consolidado!E101,TRUE,FALSE),FALSE)</f>
        <v>0</v>
      </c>
      <c r="AJ101" t="b">
        <f>IF(OR(consolidado!$I101="Ministerio de Salud",consolidado!$I101="DNP"),IF(F101&lt;&gt;[1]consolidado!F101,TRUE,FALSE),FALSE)</f>
        <v>0</v>
      </c>
      <c r="AK101" t="b">
        <f>IF(OR(consolidado!$I101="Ministerio de Salud",consolidado!$I101="DNP"),IF(G101&lt;&gt;[1]consolidado!G101,TRUE,FALSE),FALSE)</f>
        <v>0</v>
      </c>
    </row>
    <row r="102" spans="1:37" hidden="1" x14ac:dyDescent="0.25">
      <c r="A102">
        <v>103</v>
      </c>
      <c r="B102" s="34">
        <v>1</v>
      </c>
      <c r="C102" s="4">
        <v>42643</v>
      </c>
      <c r="D102" t="s">
        <v>689</v>
      </c>
      <c r="E102" t="s">
        <v>678</v>
      </c>
      <c r="F102" t="s">
        <v>559</v>
      </c>
      <c r="G102" t="s">
        <v>559</v>
      </c>
      <c r="H102">
        <v>103</v>
      </c>
      <c r="I102" s="6" t="s">
        <v>30</v>
      </c>
      <c r="J102" t="s">
        <v>13</v>
      </c>
      <c r="K102" t="s">
        <v>13</v>
      </c>
      <c r="L102" t="s">
        <v>14</v>
      </c>
      <c r="M102" t="s">
        <v>690</v>
      </c>
      <c r="N102" t="str">
        <f>VLOOKUP(H102,acciones!$A$2:$I$144,6)</f>
        <v xml:space="preserve">Solicitar al INPEC la modificación de las actas de priorización con la finalidad de que sean ajustadas a las órdenes de la T-762 de 2015, esto es que incluyan adecuaciones para garantizar que los internos puedan tener visitas conyugales en condiciones de higiene e intimidad </v>
      </c>
      <c r="O102" t="str">
        <f>VLOOKUP(H102,acciones!$A$2:$I$144,5)</f>
        <v xml:space="preserve">PR-OP-VIGÉSIMO SÉPTIMO </v>
      </c>
      <c r="P102" t="str">
        <f>VLOOKUP(H102,acciones!$A$1:$J$144,8)</f>
        <v>Poner a disposición de los internos una cantidad razonable de duchas y baterías sanitarias, en óptimos estado de funcionamiento (A cargo de INPEC, USPEC)</v>
      </c>
      <c r="Q102" s="4">
        <f>VLOOKUP(H102,acciones!$A$2:$P$144,11,0)</f>
        <v>42476</v>
      </c>
      <c r="R102" s="4">
        <f>VLOOKUP(H102,acciones!$A$2:$P$144,12,0)</f>
        <v>42489</v>
      </c>
      <c r="S102" t="str">
        <f>VLOOKUP(H102,acciones!$A$2:$P$144,13,0)</f>
        <v>José Nemesio Moreno Rodríguez
(Director de Gestion Corporativa)</v>
      </c>
      <c r="T102">
        <f>VLOOKUP(H102,acciones!$A$2:$P$144,14,0)</f>
        <v>91</v>
      </c>
      <c r="U102" s="4">
        <f>VLOOKUP(H102,acciones!$A$2:$P$144,15,0)</f>
        <v>42559</v>
      </c>
      <c r="V102">
        <f>VLOOKUP(H102,acciones!$A$2:$P$144,16,0)</f>
        <v>2</v>
      </c>
      <c r="W102" t="str">
        <f>VLOOKUP(O102,ponderacion_problematica_orden!$B$2:$G$164,3,0)</f>
        <v>5. Inadecuadas condiciones de salubridad e higiene en el establecimiento penitenciario y en el manejo de alimentos.</v>
      </c>
      <c r="X102" t="str">
        <f>VLOOKUP(O102,ponderacion_problematica_orden!$B$2:$G$164,4,0)</f>
        <v xml:space="preserve">b.    Precarias condiciones sanitarias. </v>
      </c>
      <c r="Y102">
        <f>VLOOKUP(H102,ponderacion_acciones_orden!$A$2:$I$144,9,0)</f>
        <v>10</v>
      </c>
      <c r="Z102">
        <f>VLOOKUP(O102,ponderacion_problematica_orden!$B$2:$G$164,5,0)</f>
        <v>10</v>
      </c>
      <c r="AA102">
        <f>VLOOKUP(O102,ponderacion_problematica_orden!$B$2:$G$164,6,0)</f>
        <v>10</v>
      </c>
      <c r="AB102" t="str">
        <f>IF(Q102&lt;='fecha informe'!$A$2,"SI","NO")</f>
        <v>SI</v>
      </c>
      <c r="AC102">
        <f>IF(AB102="SI",IF(R102&lt;='fecha informe'!$A$2,IF(consolidado!B102&lt;1,0,1),1),1)</f>
        <v>1</v>
      </c>
      <c r="AD102">
        <f t="shared" si="3"/>
        <v>0</v>
      </c>
      <c r="AE102">
        <f>IF(U102&lt;&gt;"",IF(AB102="SI",IF(U102&lt;='fecha informe'!$A$2,IF(consolidado!B102&lt;1,0,1),1),1),1)</f>
        <v>1</v>
      </c>
      <c r="AG102" t="b">
        <f>IF(OR(consolidado!$I102="Ministerio de Salud",consolidado!$I102="DNP"),IF(B102&lt;&gt;[1]consolidado!B102,TRUE,FALSE),FALSE)</f>
        <v>0</v>
      </c>
      <c r="AH102" t="b">
        <f>IF(OR(consolidado!$I102="Ministerio de Salud",consolidado!$I102="DNP"),IF(D102&lt;&gt;[1]consolidado!D102,TRUE,FALSE),FALSE)</f>
        <v>0</v>
      </c>
      <c r="AI102" t="b">
        <f>IF(OR(consolidado!$I102="Ministerio de Salud",consolidado!$I102="DNP"),IF(E102&lt;&gt;[1]consolidado!E102,TRUE,FALSE),FALSE)</f>
        <v>0</v>
      </c>
      <c r="AJ102" t="b">
        <f>IF(OR(consolidado!$I102="Ministerio de Salud",consolidado!$I102="DNP"),IF(F102&lt;&gt;[1]consolidado!F102,TRUE,FALSE),FALSE)</f>
        <v>0</v>
      </c>
      <c r="AK102" t="b">
        <f>IF(OR(consolidado!$I102="Ministerio de Salud",consolidado!$I102="DNP"),IF(G102&lt;&gt;[1]consolidado!G102,TRUE,FALSE),FALSE)</f>
        <v>0</v>
      </c>
    </row>
    <row r="103" spans="1:37" s="6" customFormat="1" hidden="1" x14ac:dyDescent="0.25">
      <c r="A103" s="6">
        <v>105</v>
      </c>
      <c r="B103" s="34">
        <v>1</v>
      </c>
      <c r="C103" s="7">
        <v>42643</v>
      </c>
      <c r="D103" s="6" t="s">
        <v>691</v>
      </c>
      <c r="E103" s="6" t="s">
        <v>692</v>
      </c>
      <c r="F103" s="6" t="s">
        <v>675</v>
      </c>
      <c r="G103" s="6" t="s">
        <v>693</v>
      </c>
      <c r="H103" s="6">
        <v>105</v>
      </c>
      <c r="I103" s="6" t="s">
        <v>30</v>
      </c>
      <c r="J103" s="6" t="s">
        <v>13</v>
      </c>
      <c r="K103" s="6" t="s">
        <v>13</v>
      </c>
      <c r="L103" s="6" t="s">
        <v>14</v>
      </c>
      <c r="M103" s="6" t="s">
        <v>694</v>
      </c>
      <c r="N103" t="str">
        <f>VLOOKUP(H103,acciones!$A$2:$I$144,6)</f>
        <v xml:space="preserve">Se realizarán visitas a los 16 establecimientos por parte de funcionarios de la USPEC, con el objeto de establecer las condiciones actuales de infraestructura de baños y duchas,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v>
      </c>
      <c r="O103" t="str">
        <f>VLOOKUP(H103,acciones!$A$2:$I$144,5)</f>
        <v xml:space="preserve">PR-OP-VIGÉSIMO SÉPTIMO </v>
      </c>
      <c r="P103" t="str">
        <f>VLOOKUP(H103,acciones!$A$1:$J$144,8)</f>
        <v>Poner a disposición de los internos una cantidad razonable de duchas y baterías sanitarias, en óptimos estado de funcionamiento (A cargo de INPEC, USPEC)</v>
      </c>
      <c r="Q103" s="4">
        <f>VLOOKUP(H103,acciones!$A$2:$P$144,11,0)</f>
        <v>42584</v>
      </c>
      <c r="R103" s="4">
        <f>VLOOKUP(H103,acciones!$A$2:$P$144,12,0)</f>
        <v>42612</v>
      </c>
      <c r="S103" t="str">
        <f>VLOOKUP(H103,acciones!$A$2:$P$144,13,0)</f>
        <v>Alejandro Trujillo - Asesor           Juliana Sotelo Lemus - Abogada Oficina Jurídica.                    Rene Garzón - Director de Infraestructura.                           Adriana Villanueva  (INPEC)</v>
      </c>
      <c r="T103">
        <f>VLOOKUP(H103,acciones!$A$2:$P$144,14,0)</f>
        <v>91</v>
      </c>
      <c r="U103" s="4">
        <f>VLOOKUP(H103,acciones!$A$2:$P$144,15,0)</f>
        <v>42559</v>
      </c>
      <c r="V103">
        <f>VLOOKUP(H103,acciones!$A$2:$P$144,16,0)</f>
        <v>2</v>
      </c>
      <c r="W103" t="str">
        <f>VLOOKUP(O103,ponderacion_problematica_orden!$B$2:$G$164,3,0)</f>
        <v>5. Inadecuadas condiciones de salubridad e higiene en el establecimiento penitenciario y en el manejo de alimentos.</v>
      </c>
      <c r="X103" t="str">
        <f>VLOOKUP(O103,ponderacion_problematica_orden!$B$2:$G$164,4,0)</f>
        <v xml:space="preserve">b.    Precarias condiciones sanitarias. </v>
      </c>
      <c r="Y103">
        <f>VLOOKUP(H103,ponderacion_acciones_orden!$A$2:$I$144,9,0)</f>
        <v>10</v>
      </c>
      <c r="Z103">
        <f>VLOOKUP(O103,ponderacion_problematica_orden!$B$2:$G$164,5,0)</f>
        <v>10</v>
      </c>
      <c r="AA103">
        <f>VLOOKUP(O103,ponderacion_problematica_orden!$B$2:$G$164,6,0)</f>
        <v>10</v>
      </c>
      <c r="AB103" t="str">
        <f>IF(Q103&lt;='fecha informe'!$A$2,"SI","NO")</f>
        <v>SI</v>
      </c>
      <c r="AC103">
        <f>IF(AB103="SI",IF(R103&lt;='fecha informe'!$A$2,IF(consolidado!B103&lt;1,0,1),1),1)</f>
        <v>1</v>
      </c>
      <c r="AD103">
        <f t="shared" ref="AD103:AD127" si="4">IF(AB103="SI",IF(C103="No aplica",1,0),0)</f>
        <v>0</v>
      </c>
      <c r="AE103">
        <f>IF(U103&lt;&gt;"",IF(AB103="SI",IF(U103&lt;='fecha informe'!$A$2,IF(consolidado!B103&lt;1,0,1),1),1),1)</f>
        <v>1</v>
      </c>
      <c r="AG103" t="b">
        <f>IF(OR(consolidado!$I103="Ministerio de Salud",consolidado!$I103="DNP"),IF(B103&lt;&gt;[1]consolidado!B103,TRUE,FALSE),FALSE)</f>
        <v>0</v>
      </c>
      <c r="AH103" t="b">
        <f>IF(OR(consolidado!$I103="Ministerio de Salud",consolidado!$I103="DNP"),IF(D103&lt;&gt;[1]consolidado!D103,TRUE,FALSE),FALSE)</f>
        <v>0</v>
      </c>
      <c r="AI103" t="b">
        <f>IF(OR(consolidado!$I103="Ministerio de Salud",consolidado!$I103="DNP"),IF(E103&lt;&gt;[1]consolidado!E103,TRUE,FALSE),FALSE)</f>
        <v>0</v>
      </c>
      <c r="AJ103" t="b">
        <f>IF(OR(consolidado!$I103="Ministerio de Salud",consolidado!$I103="DNP"),IF(F103&lt;&gt;[1]consolidado!F103,TRUE,FALSE),FALSE)</f>
        <v>0</v>
      </c>
      <c r="AK103" t="b">
        <f>IF(OR(consolidado!$I103="Ministerio de Salud",consolidado!$I103="DNP"),IF(G103&lt;&gt;[1]consolidado!G103,TRUE,FALSE),FALSE)</f>
        <v>0</v>
      </c>
    </row>
    <row r="104" spans="1:37" s="6" customFormat="1" hidden="1" x14ac:dyDescent="0.25">
      <c r="A104" s="6">
        <v>106</v>
      </c>
      <c r="B104" s="34" t="s">
        <v>13</v>
      </c>
      <c r="C104" s="7" t="s">
        <v>13</v>
      </c>
      <c r="D104" s="6" t="s">
        <v>684</v>
      </c>
      <c r="E104" s="6" t="s">
        <v>13</v>
      </c>
      <c r="F104" s="6" t="s">
        <v>13</v>
      </c>
      <c r="G104" s="6" t="s">
        <v>13</v>
      </c>
      <c r="H104" s="6">
        <v>106</v>
      </c>
      <c r="I104" s="6" t="s">
        <v>30</v>
      </c>
      <c r="J104" s="6" t="s">
        <v>13</v>
      </c>
      <c r="K104" s="6" t="s">
        <v>13</v>
      </c>
      <c r="L104" s="6" t="s">
        <v>14</v>
      </c>
      <c r="M104" s="6" t="s">
        <v>13</v>
      </c>
      <c r="N104" t="str">
        <f>VLOOKUP(H104,acciones!$A$2:$I$144,6)</f>
        <v>Ejecución de obras de mantenimiento mencionadas en los 136 establecimientos de reclusion, de acuerdo con las necesidades diagnósticadas.</v>
      </c>
      <c r="O104" t="str">
        <f>VLOOKUP(H104,acciones!$A$2:$I$144,5)</f>
        <v xml:space="preserve">PR-OP-VIGÉSIMO SÉPTIMO </v>
      </c>
      <c r="P104" t="str">
        <f>VLOOKUP(H104,acciones!$A$1:$J$144,8)</f>
        <v>Poner a disposición de los internos una cantidad razonable de duchas y baterías sanitarias, en óptimos estado de funcionamiento (A cargo de INPEC, USPEC)</v>
      </c>
      <c r="Q104" s="4">
        <f>VLOOKUP(H104,acciones!$A$2:$P$144,11,0)</f>
        <v>42705</v>
      </c>
      <c r="R104" s="4" t="str">
        <f>VLOOKUP(H104,acciones!$A$2:$P$144,12,0)</f>
        <v>Pendiente</v>
      </c>
      <c r="S104" t="str">
        <f>VLOOKUP(H104,acciones!$A$2:$P$144,13,0)</f>
        <v xml:space="preserve">Rene Garzón - Director de Infraestructura.     Gustavo Camelo - Jefe Oficina de Planeación (e). </v>
      </c>
      <c r="T104">
        <f>VLOOKUP(H104,acciones!$A$2:$P$144,14,0)</f>
        <v>91</v>
      </c>
      <c r="U104" s="4">
        <f>VLOOKUP(H104,acciones!$A$2:$P$144,15,0)</f>
        <v>42559</v>
      </c>
      <c r="V104">
        <f>VLOOKUP(H104,acciones!$A$2:$P$144,16,0)</f>
        <v>2</v>
      </c>
      <c r="W104" t="str">
        <f>VLOOKUP(O104,ponderacion_problematica_orden!$B$2:$G$164,3,0)</f>
        <v>5. Inadecuadas condiciones de salubridad e higiene en el establecimiento penitenciario y en el manejo de alimentos.</v>
      </c>
      <c r="X104" t="str">
        <f>VLOOKUP(O104,ponderacion_problematica_orden!$B$2:$G$164,4,0)</f>
        <v xml:space="preserve">b.    Precarias condiciones sanitarias. </v>
      </c>
      <c r="Y104">
        <f>VLOOKUP(H104,ponderacion_acciones_orden!$A$2:$I$144,9,0)</f>
        <v>10</v>
      </c>
      <c r="Z104">
        <f>VLOOKUP(O104,ponderacion_problematica_orden!$B$2:$G$164,5,0)</f>
        <v>10</v>
      </c>
      <c r="AA104">
        <f>VLOOKUP(O104,ponderacion_problematica_orden!$B$2:$G$164,6,0)</f>
        <v>10</v>
      </c>
      <c r="AB104" t="str">
        <f>IF(Q104&lt;='fecha informe'!$A$2,"SI","NO")</f>
        <v>NO</v>
      </c>
      <c r="AC104">
        <f>IF(AB104="SI",IF(R104&lt;='fecha informe'!$A$2,IF(consolidado!B104&lt;1,0,1),1),1)</f>
        <v>1</v>
      </c>
      <c r="AD104">
        <f t="shared" si="4"/>
        <v>0</v>
      </c>
      <c r="AE104">
        <f>IF(U104&lt;&gt;"",IF(AB104="SI",IF(U104&lt;='fecha informe'!$A$2,IF(consolidado!B104&lt;1,0,1),1),1),1)</f>
        <v>1</v>
      </c>
      <c r="AG104" t="b">
        <f>IF(OR(consolidado!$I104="Ministerio de Salud",consolidado!$I104="DNP"),IF(B104&lt;&gt;[1]consolidado!B104,TRUE,FALSE),FALSE)</f>
        <v>0</v>
      </c>
      <c r="AH104" t="b">
        <f>IF(OR(consolidado!$I104="Ministerio de Salud",consolidado!$I104="DNP"),IF(D104&lt;&gt;[1]consolidado!D104,TRUE,FALSE),FALSE)</f>
        <v>0</v>
      </c>
      <c r="AI104" t="b">
        <f>IF(OR(consolidado!$I104="Ministerio de Salud",consolidado!$I104="DNP"),IF(E104&lt;&gt;[1]consolidado!E104,TRUE,FALSE),FALSE)</f>
        <v>0</v>
      </c>
      <c r="AJ104" t="b">
        <f>IF(OR(consolidado!$I104="Ministerio de Salud",consolidado!$I104="DNP"),IF(F104&lt;&gt;[1]consolidado!F104,TRUE,FALSE),FALSE)</f>
        <v>0</v>
      </c>
      <c r="AK104" t="b">
        <f>IF(OR(consolidado!$I104="Ministerio de Salud",consolidado!$I104="DNP"),IF(G104&lt;&gt;[1]consolidado!G104,TRUE,FALSE),FALSE)</f>
        <v>0</v>
      </c>
    </row>
    <row r="105" spans="1:37" s="6" customFormat="1" hidden="1" x14ac:dyDescent="0.25">
      <c r="A105" s="6">
        <v>107</v>
      </c>
      <c r="B105" s="34">
        <v>1</v>
      </c>
      <c r="C105" s="7">
        <v>42643</v>
      </c>
      <c r="D105" s="6" t="s">
        <v>670</v>
      </c>
      <c r="E105" s="6" t="s">
        <v>671</v>
      </c>
      <c r="F105" s="6" t="s">
        <v>559</v>
      </c>
      <c r="G105" s="6" t="s">
        <v>559</v>
      </c>
      <c r="H105" s="6">
        <v>107</v>
      </c>
      <c r="I105" s="6" t="s">
        <v>30</v>
      </c>
      <c r="J105" s="6" t="s">
        <v>13</v>
      </c>
      <c r="K105" s="6" t="s">
        <v>13</v>
      </c>
      <c r="L105" s="6" t="s">
        <v>14</v>
      </c>
      <c r="M105" s="6" t="s">
        <v>695</v>
      </c>
      <c r="N105" t="str">
        <f>VLOOKUP(H105,acciones!$A$2:$I$144,6)</f>
        <v>La USPEC realizará las obras o mantenimientos requeridos para asegurar las condiciones para que los internos puedan tener visitas conyugales en condiciones de higiene e intimidad</v>
      </c>
      <c r="O105" t="str">
        <f>VLOOKUP(H105,acciones!$A$2:$I$144,5)</f>
        <v xml:space="preserve">PR-OP-VIGÉSIMO OCTAVO </v>
      </c>
      <c r="P105" t="str">
        <f>VLOOKUP(H105,acciones!$A$1:$J$144,8)</f>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
      <c r="Q105" s="4">
        <f>VLOOKUP(H105,acciones!$A$2:$P$144,11,0)</f>
        <v>42468</v>
      </c>
      <c r="R105" s="4">
        <f>VLOOKUP(H105,acciones!$A$2:$P$144,12,0)</f>
        <v>42521</v>
      </c>
      <c r="S105" t="str">
        <f>VLOOKUP(H105,acciones!$A$2:$P$144,13,0)</f>
        <v xml:space="preserve">Alejandro Trujillo - Asesor           Juliana Sotelo Lemus - Abogada Oficina Jurídica.                    Rene Garzón - Director de Infraestructura. </v>
      </c>
      <c r="T105">
        <f>VLOOKUP(H105,acciones!$A$2:$P$144,14,0)</f>
        <v>365</v>
      </c>
      <c r="U105" s="4">
        <f>VLOOKUP(H105,acciones!$A$2:$P$144,15,0)</f>
        <v>42833</v>
      </c>
      <c r="V105">
        <f>VLOOKUP(H105,acciones!$A$2:$P$144,16,0)</f>
        <v>18</v>
      </c>
      <c r="W105" t="str">
        <f>VLOOKUP(O105,ponderacion_problematica_orden!$B$2:$G$164,3,0)</f>
        <v>2. Hacinamiento y otras causas de violación masiva de derechos</v>
      </c>
      <c r="X105" t="str">
        <f>VLOOKUP(O105,ponderacion_problematica_orden!$B$2:$G$164,4,0)</f>
        <v>i. Imposibilidad de visitas conyugales en condiciones de intimidad y dignidad.</v>
      </c>
      <c r="Y105">
        <f>VLOOKUP(H105,ponderacion_acciones_orden!$A$2:$I$144,9,0)</f>
        <v>10</v>
      </c>
      <c r="Z105">
        <f>VLOOKUP(O105,ponderacion_problematica_orden!$B$2:$G$164,5,0)</f>
        <v>10</v>
      </c>
      <c r="AA105">
        <f>VLOOKUP(O105,ponderacion_problematica_orden!$B$2:$G$164,6,0)</f>
        <v>10</v>
      </c>
      <c r="AB105" t="str">
        <f>IF(Q105&lt;='fecha informe'!$A$2,"SI","NO")</f>
        <v>SI</v>
      </c>
      <c r="AC105">
        <f>IF(AB105="SI",IF(R105&lt;='fecha informe'!$A$2,IF(consolidado!B105&lt;1,0,1),1),1)</f>
        <v>1</v>
      </c>
      <c r="AD105">
        <f t="shared" si="4"/>
        <v>0</v>
      </c>
      <c r="AE105">
        <f>IF(U105&lt;&gt;"",IF(AB105="SI",IF(U105&lt;='fecha informe'!$A$2,IF(consolidado!B105&lt;1,0,1),1),1),1)</f>
        <v>1</v>
      </c>
      <c r="AG105" t="b">
        <f>IF(OR(consolidado!$I105="Ministerio de Salud",consolidado!$I105="DNP"),IF(B105&lt;&gt;[1]consolidado!B105,TRUE,FALSE),FALSE)</f>
        <v>0</v>
      </c>
      <c r="AH105" t="b">
        <f>IF(OR(consolidado!$I105="Ministerio de Salud",consolidado!$I105="DNP"),IF(D105&lt;&gt;[1]consolidado!D105,TRUE,FALSE),FALSE)</f>
        <v>0</v>
      </c>
      <c r="AI105" t="b">
        <f>IF(OR(consolidado!$I105="Ministerio de Salud",consolidado!$I105="DNP"),IF(E105&lt;&gt;[1]consolidado!E105,TRUE,FALSE),FALSE)</f>
        <v>0</v>
      </c>
      <c r="AJ105" t="b">
        <f>IF(OR(consolidado!$I105="Ministerio de Salud",consolidado!$I105="DNP"),IF(F105&lt;&gt;[1]consolidado!F105,TRUE,FALSE),FALSE)</f>
        <v>0</v>
      </c>
      <c r="AK105" t="b">
        <f>IF(OR(consolidado!$I105="Ministerio de Salud",consolidado!$I105="DNP"),IF(G105&lt;&gt;[1]consolidado!G105,TRUE,FALSE),FALSE)</f>
        <v>0</v>
      </c>
    </row>
    <row r="106" spans="1:37" s="6" customFormat="1" hidden="1" x14ac:dyDescent="0.25">
      <c r="A106" s="6">
        <v>108</v>
      </c>
      <c r="B106" s="34">
        <v>1</v>
      </c>
      <c r="C106" s="7">
        <v>42643</v>
      </c>
      <c r="D106" s="6" t="s">
        <v>673</v>
      </c>
      <c r="E106" s="6" t="s">
        <v>696</v>
      </c>
      <c r="F106" s="6" t="s">
        <v>675</v>
      </c>
      <c r="G106" s="6" t="s">
        <v>559</v>
      </c>
      <c r="H106" s="6">
        <v>108</v>
      </c>
      <c r="I106" s="6" t="s">
        <v>30</v>
      </c>
      <c r="J106" s="6" t="s">
        <v>13</v>
      </c>
      <c r="K106" s="6" t="s">
        <v>13</v>
      </c>
      <c r="L106" s="6" t="s">
        <v>14</v>
      </c>
      <c r="M106" s="6" t="s">
        <v>697</v>
      </c>
      <c r="N106" t="str">
        <f>VLOOKUP(H106,acciones!$A$2:$I$144,6)</f>
        <v xml:space="preserve">Se realizarán visitas a los 16 establecimientos por parte de funcionarios de la USPEC, con el objeto de establecer las condiciones actuales de infraestructura de las áreas de visita conyugal,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v>
      </c>
      <c r="O106" t="str">
        <f>VLOOKUP(H106,acciones!$A$2:$I$144,5)</f>
        <v xml:space="preserve">PR-OP-VIGÉSIMO OCTAVO </v>
      </c>
      <c r="P106" t="str">
        <f>VLOOKUP(H106,acciones!$A$1:$J$144,8)</f>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
      <c r="Q106" s="4">
        <f>VLOOKUP(H106,acciones!$A$2:$P$144,11,0)</f>
        <v>42468</v>
      </c>
      <c r="R106" s="4">
        <f>VLOOKUP(H106,acciones!$A$2:$P$144,12,0)</f>
        <v>42583</v>
      </c>
      <c r="S106" t="str">
        <f>VLOOKUP(H106,acciones!$A$2:$P$144,13,0)</f>
        <v>???</v>
      </c>
      <c r="T106">
        <f>VLOOKUP(H106,acciones!$A$2:$P$144,14,0)</f>
        <v>365</v>
      </c>
      <c r="U106" s="4">
        <f>VLOOKUP(H106,acciones!$A$2:$P$144,15,0)</f>
        <v>42833</v>
      </c>
      <c r="V106">
        <f>VLOOKUP(H106,acciones!$A$2:$P$144,16,0)</f>
        <v>18</v>
      </c>
      <c r="W106" t="str">
        <f>VLOOKUP(O106,ponderacion_problematica_orden!$B$2:$G$164,3,0)</f>
        <v>2. Hacinamiento y otras causas de violación masiva de derechos</v>
      </c>
      <c r="X106" t="str">
        <f>VLOOKUP(O106,ponderacion_problematica_orden!$B$2:$G$164,4,0)</f>
        <v>i. Imposibilidad de visitas conyugales en condiciones de intimidad y dignidad.</v>
      </c>
      <c r="Y106">
        <f>VLOOKUP(H106,ponderacion_acciones_orden!$A$2:$I$144,9,0)</f>
        <v>10</v>
      </c>
      <c r="Z106">
        <f>VLOOKUP(O106,ponderacion_problematica_orden!$B$2:$G$164,5,0)</f>
        <v>10</v>
      </c>
      <c r="AA106">
        <f>VLOOKUP(O106,ponderacion_problematica_orden!$B$2:$G$164,6,0)</f>
        <v>10</v>
      </c>
      <c r="AB106" t="str">
        <f>IF(Q106&lt;='fecha informe'!$A$2,"SI","NO")</f>
        <v>SI</v>
      </c>
      <c r="AC106">
        <f>IF(AB106="SI",IF(R106&lt;='fecha informe'!$A$2,IF(consolidado!B106&lt;1,0,1),1),1)</f>
        <v>1</v>
      </c>
      <c r="AD106">
        <f t="shared" si="4"/>
        <v>0</v>
      </c>
      <c r="AE106">
        <f>IF(U106&lt;&gt;"",IF(AB106="SI",IF(U106&lt;='fecha informe'!$A$2,IF(consolidado!B106&lt;1,0,1),1),1),1)</f>
        <v>1</v>
      </c>
      <c r="AG106" t="b">
        <f>IF(OR(consolidado!$I106="Ministerio de Salud",consolidado!$I106="DNP"),IF(B106&lt;&gt;[1]consolidado!B106,TRUE,FALSE),FALSE)</f>
        <v>0</v>
      </c>
      <c r="AH106" t="b">
        <f>IF(OR(consolidado!$I106="Ministerio de Salud",consolidado!$I106="DNP"),IF(D106&lt;&gt;[1]consolidado!D106,TRUE,FALSE),FALSE)</f>
        <v>0</v>
      </c>
      <c r="AI106" t="b">
        <f>IF(OR(consolidado!$I106="Ministerio de Salud",consolidado!$I106="DNP"),IF(E106&lt;&gt;[1]consolidado!E106,TRUE,FALSE),FALSE)</f>
        <v>0</v>
      </c>
      <c r="AJ106" t="b">
        <f>IF(OR(consolidado!$I106="Ministerio de Salud",consolidado!$I106="DNP"),IF(F106&lt;&gt;[1]consolidado!F106,TRUE,FALSE),FALSE)</f>
        <v>0</v>
      </c>
      <c r="AK106" t="b">
        <f>IF(OR(consolidado!$I106="Ministerio de Salud",consolidado!$I106="DNP"),IF(G106&lt;&gt;[1]consolidado!G106,TRUE,FALSE),FALSE)</f>
        <v>0</v>
      </c>
    </row>
    <row r="107" spans="1:37" s="6" customFormat="1" hidden="1" x14ac:dyDescent="0.25">
      <c r="A107" s="6">
        <v>109</v>
      </c>
      <c r="B107" s="34">
        <v>1</v>
      </c>
      <c r="C107" s="7">
        <v>42643</v>
      </c>
      <c r="D107" s="6" t="s">
        <v>677</v>
      </c>
      <c r="E107" s="6" t="s">
        <v>678</v>
      </c>
      <c r="F107" s="6" t="s">
        <v>559</v>
      </c>
      <c r="G107" s="6" t="s">
        <v>559</v>
      </c>
      <c r="H107" s="6">
        <v>109</v>
      </c>
      <c r="I107" s="6" t="s">
        <v>30</v>
      </c>
      <c r="J107" s="6" t="s">
        <v>13</v>
      </c>
      <c r="K107" s="6" t="s">
        <v>13</v>
      </c>
      <c r="L107" s="6" t="s">
        <v>14</v>
      </c>
      <c r="M107" s="6" t="s">
        <v>698</v>
      </c>
      <c r="N107" t="str">
        <f>VLOOKUP(H107,acciones!$A$2:$I$144,6)</f>
        <v xml:space="preserve">Solicitar al INPEC la modificación de las actas de priorización con la finalidad de que sean ajustadas a las órdenes de la T-762 de 2015, esto es que incluyan adecuaciones para garantizar que los internos puedan tener visitas conyugales en condiciones de higiene e intimidad </v>
      </c>
      <c r="O107" t="str">
        <f>VLOOKUP(H107,acciones!$A$2:$I$144,5)</f>
        <v xml:space="preserve">PR-OP-VIGÉSIMO OCTAVO </v>
      </c>
      <c r="P107" t="str">
        <f>VLOOKUP(H107,acciones!$A$1:$J$144,8)</f>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
      <c r="Q107" s="4">
        <f>VLOOKUP(H107,acciones!$A$2:$P$144,11,0)</f>
        <v>42476</v>
      </c>
      <c r="R107" s="4">
        <f>VLOOKUP(H107,acciones!$A$2:$P$144,12,0)</f>
        <v>42524</v>
      </c>
      <c r="S107" t="str">
        <f>VLOOKUP(H107,acciones!$A$2:$P$144,13,0)</f>
        <v>Roselin Martinez - Dirección de Atención y Tratamiento</v>
      </c>
      <c r="T107">
        <f>VLOOKUP(H107,acciones!$A$2:$P$144,14,0)</f>
        <v>365</v>
      </c>
      <c r="U107" s="4">
        <f>VLOOKUP(H107,acciones!$A$2:$P$144,15,0)</f>
        <v>42833</v>
      </c>
      <c r="V107">
        <f>VLOOKUP(H107,acciones!$A$2:$P$144,16,0)</f>
        <v>18</v>
      </c>
      <c r="W107" t="str">
        <f>VLOOKUP(O107,ponderacion_problematica_orden!$B$2:$G$164,3,0)</f>
        <v>2. Hacinamiento y otras causas de violación masiva de derechos</v>
      </c>
      <c r="X107" t="str">
        <f>VLOOKUP(O107,ponderacion_problematica_orden!$B$2:$G$164,4,0)</f>
        <v>i. Imposibilidad de visitas conyugales en condiciones de intimidad y dignidad.</v>
      </c>
      <c r="Y107">
        <f>VLOOKUP(H107,ponderacion_acciones_orden!$A$2:$I$144,9,0)</f>
        <v>10</v>
      </c>
      <c r="Z107">
        <f>VLOOKUP(O107,ponderacion_problematica_orden!$B$2:$G$164,5,0)</f>
        <v>10</v>
      </c>
      <c r="AA107">
        <f>VLOOKUP(O107,ponderacion_problematica_orden!$B$2:$G$164,6,0)</f>
        <v>10</v>
      </c>
      <c r="AB107" t="str">
        <f>IF(Q107&lt;='fecha informe'!$A$2,"SI","NO")</f>
        <v>SI</v>
      </c>
      <c r="AC107">
        <f>IF(AB107="SI",IF(R107&lt;='fecha informe'!$A$2,IF(consolidado!B107&lt;1,0,1),1),1)</f>
        <v>1</v>
      </c>
      <c r="AD107">
        <f t="shared" si="4"/>
        <v>0</v>
      </c>
      <c r="AE107">
        <f>IF(U107&lt;&gt;"",IF(AB107="SI",IF(U107&lt;='fecha informe'!$A$2,IF(consolidado!B107&lt;1,0,1),1),1),1)</f>
        <v>1</v>
      </c>
      <c r="AG107" t="b">
        <f>IF(OR(consolidado!$I107="Ministerio de Salud",consolidado!$I107="DNP"),IF(B107&lt;&gt;[1]consolidado!B107,TRUE,FALSE),FALSE)</f>
        <v>0</v>
      </c>
      <c r="AH107" t="b">
        <f>IF(OR(consolidado!$I107="Ministerio de Salud",consolidado!$I107="DNP"),IF(D107&lt;&gt;[1]consolidado!D107,TRUE,FALSE),FALSE)</f>
        <v>0</v>
      </c>
      <c r="AI107" t="b">
        <f>IF(OR(consolidado!$I107="Ministerio de Salud",consolidado!$I107="DNP"),IF(E107&lt;&gt;[1]consolidado!E107,TRUE,FALSE),FALSE)</f>
        <v>0</v>
      </c>
      <c r="AJ107" t="b">
        <f>IF(OR(consolidado!$I107="Ministerio de Salud",consolidado!$I107="DNP"),IF(F107&lt;&gt;[1]consolidado!F107,TRUE,FALSE),FALSE)</f>
        <v>0</v>
      </c>
      <c r="AK107" t="b">
        <f>IF(OR(consolidado!$I107="Ministerio de Salud",consolidado!$I107="DNP"),IF(G107&lt;&gt;[1]consolidado!G107,TRUE,FALSE),FALSE)</f>
        <v>0</v>
      </c>
    </row>
    <row r="108" spans="1:37" s="6" customFormat="1" hidden="1" x14ac:dyDescent="0.25">
      <c r="A108" s="6">
        <v>111</v>
      </c>
      <c r="B108" s="34">
        <v>1</v>
      </c>
      <c r="C108" s="7">
        <v>42643</v>
      </c>
      <c r="D108" s="6" t="s">
        <v>673</v>
      </c>
      <c r="E108" s="6" t="s">
        <v>699</v>
      </c>
      <c r="F108" s="6" t="s">
        <v>675</v>
      </c>
      <c r="G108" s="6" t="s">
        <v>559</v>
      </c>
      <c r="H108" s="6">
        <v>111</v>
      </c>
      <c r="I108" s="6" t="s">
        <v>30</v>
      </c>
      <c r="J108" s="6" t="s">
        <v>13</v>
      </c>
      <c r="K108" s="6" t="s">
        <v>13</v>
      </c>
      <c r="L108" s="6" t="s">
        <v>14</v>
      </c>
      <c r="M108" s="6" t="s">
        <v>697</v>
      </c>
      <c r="N108" t="str">
        <f>VLOOKUP(H108,acciones!$A$2:$I$144,6)</f>
        <v xml:space="preserve"> Se realizarán visitas a los 16 establecimientos por parte de funcionarios de la USPEC, con el objeto de establecer las condiciones actuales de infraestructura de las áreas de visita conyugal, diagnóstico y requerimientos en términos presupuestales y técnicos, así como establecer cuántas de ellas tienen la posibilidad de ser adecuadas cumpliendo con el parámetro establecido por la Corte, lo anterior teniendo en cuenta condiciones de disponibilidad de áreas, vetustez de la estructura, etc. 
 </v>
      </c>
      <c r="O108" t="str">
        <f>VLOOKUP(H108,acciones!$A$2:$I$144,5)</f>
        <v xml:space="preserve">PR-OP-VIGÉSIMO OCTAVO </v>
      </c>
      <c r="P108" t="str">
        <f>VLOOKUP(H108,acciones!$A$1:$J$144,8)</f>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
      <c r="Q108" s="4">
        <f>VLOOKUP(H108,acciones!$A$2:$P$144,11,0)</f>
        <v>42577</v>
      </c>
      <c r="R108" s="4">
        <f>VLOOKUP(H108,acciones!$A$2:$P$144,12,0)</f>
        <v>42612</v>
      </c>
      <c r="S108" t="str">
        <f>VLOOKUP(H108,acciones!$A$2:$P$144,13,0)</f>
        <v>Roselin Martinez - Dirección de Atención y Tratamiento</v>
      </c>
      <c r="T108">
        <f>VLOOKUP(H108,acciones!$A$2:$P$144,14,0)</f>
        <v>365</v>
      </c>
      <c r="U108" s="4">
        <f>VLOOKUP(H108,acciones!$A$2:$P$144,15,0)</f>
        <v>42833</v>
      </c>
      <c r="V108">
        <f>VLOOKUP(H108,acciones!$A$2:$P$144,16,0)</f>
        <v>18</v>
      </c>
      <c r="W108" t="str">
        <f>VLOOKUP(O108,ponderacion_problematica_orden!$B$2:$G$164,3,0)</f>
        <v>2. Hacinamiento y otras causas de violación masiva de derechos</v>
      </c>
      <c r="X108" t="str">
        <f>VLOOKUP(O108,ponderacion_problematica_orden!$B$2:$G$164,4,0)</f>
        <v>i. Imposibilidad de visitas conyugales en condiciones de intimidad y dignidad.</v>
      </c>
      <c r="Y108">
        <f>VLOOKUP(H108,ponderacion_acciones_orden!$A$2:$I$144,9,0)</f>
        <v>10</v>
      </c>
      <c r="Z108">
        <f>VLOOKUP(O108,ponderacion_problematica_orden!$B$2:$G$164,5,0)</f>
        <v>10</v>
      </c>
      <c r="AA108">
        <f>VLOOKUP(O108,ponderacion_problematica_orden!$B$2:$G$164,6,0)</f>
        <v>10</v>
      </c>
      <c r="AB108" t="str">
        <f>IF(Q108&lt;='fecha informe'!$A$2,"SI","NO")</f>
        <v>SI</v>
      </c>
      <c r="AC108">
        <f>IF(AB108="SI",IF(R108&lt;='fecha informe'!$A$2,IF(consolidado!B108&lt;1,0,1),1),1)</f>
        <v>1</v>
      </c>
      <c r="AD108">
        <f t="shared" si="4"/>
        <v>0</v>
      </c>
      <c r="AE108">
        <f>IF(U108&lt;&gt;"",IF(AB108="SI",IF(U108&lt;='fecha informe'!$A$2,IF(consolidado!B108&lt;1,0,1),1),1),1)</f>
        <v>1</v>
      </c>
      <c r="AG108" t="b">
        <f>IF(OR(consolidado!$I108="Ministerio de Salud",consolidado!$I108="DNP"),IF(B108&lt;&gt;[1]consolidado!B108,TRUE,FALSE),FALSE)</f>
        <v>0</v>
      </c>
      <c r="AH108" t="b">
        <f>IF(OR(consolidado!$I108="Ministerio de Salud",consolidado!$I108="DNP"),IF(D108&lt;&gt;[1]consolidado!D108,TRUE,FALSE),FALSE)</f>
        <v>0</v>
      </c>
      <c r="AI108" t="b">
        <f>IF(OR(consolidado!$I108="Ministerio de Salud",consolidado!$I108="DNP"),IF(E108&lt;&gt;[1]consolidado!E108,TRUE,FALSE),FALSE)</f>
        <v>0</v>
      </c>
      <c r="AJ108" t="b">
        <f>IF(OR(consolidado!$I108="Ministerio de Salud",consolidado!$I108="DNP"),IF(F108&lt;&gt;[1]consolidado!F108,TRUE,FALSE),FALSE)</f>
        <v>0</v>
      </c>
      <c r="AK108" t="b">
        <f>IF(OR(consolidado!$I108="Ministerio de Salud",consolidado!$I108="DNP"),IF(G108&lt;&gt;[1]consolidado!G108,TRUE,FALSE),FALSE)</f>
        <v>0</v>
      </c>
    </row>
    <row r="109" spans="1:37" s="6" customFormat="1" hidden="1" x14ac:dyDescent="0.25">
      <c r="A109" s="6">
        <v>114</v>
      </c>
      <c r="B109" s="34" t="s">
        <v>13</v>
      </c>
      <c r="C109" s="7" t="s">
        <v>13</v>
      </c>
      <c r="D109" s="6" t="s">
        <v>684</v>
      </c>
      <c r="E109" s="6" t="s">
        <v>13</v>
      </c>
      <c r="F109" s="6" t="s">
        <v>13</v>
      </c>
      <c r="G109" s="6" t="s">
        <v>13</v>
      </c>
      <c r="H109" s="6">
        <v>114</v>
      </c>
      <c r="I109" s="6" t="s">
        <v>30</v>
      </c>
      <c r="J109" s="6" t="s">
        <v>13</v>
      </c>
      <c r="K109" s="6" t="s">
        <v>13</v>
      </c>
      <c r="L109" s="6" t="s">
        <v>14</v>
      </c>
      <c r="M109" s="6" t="s">
        <v>13</v>
      </c>
      <c r="N109" t="str">
        <f>VLOOKUP(H109,acciones!$A$2:$I$144,6)</f>
        <v>Ejecución de obras de mantenimiento mencionadas en los 136 establecimientos de recluasion, de acuerdo con la necesidad priorizada</v>
      </c>
      <c r="O109" t="str">
        <f>VLOOKUP(H109,acciones!$A$2:$I$144,5)</f>
        <v xml:space="preserve">PR-OP-VIGÉSIMO OCTAVO </v>
      </c>
      <c r="P109" t="str">
        <f>VLOOKUP(H109,acciones!$A$1:$J$144,8)</f>
        <v>Asegurar las condiciones para que los internos puedan tener visitas conyugales en condiciones de higiene e intimidad, conforme lo precisado en esta sentencia. (Esta orden también debe ser atendida por el INPEC, USPEC y los Directores de cada uno de los establecimientos penitenciarios accionados o vinculados a la Sentencia).
El Ministerio de Justicia y del Derecho, como el de Salud y Protección Social, prestarán la orientación del caso.</v>
      </c>
      <c r="Q109" s="4">
        <f>VLOOKUP(H109,acciones!$A$2:$P$144,11,0)</f>
        <v>42705</v>
      </c>
      <c r="R109" s="4" t="str">
        <f>VLOOKUP(H109,acciones!$A$2:$P$144,12,0)</f>
        <v>Pendiente</v>
      </c>
      <c r="S109" t="str">
        <f>VLOOKUP(H109,acciones!$A$2:$P$144,13,0)</f>
        <v>Alejandro Trujillo - Asesor           Juliana Sotelo Lemus - Abogada Oficina Jurídica.                            Luisa Ariza - Director de Logística(e).</v>
      </c>
      <c r="T109">
        <f>VLOOKUP(H109,acciones!$A$2:$P$144,14,0)</f>
        <v>365</v>
      </c>
      <c r="U109" s="4">
        <f>VLOOKUP(H109,acciones!$A$2:$P$144,15,0)</f>
        <v>42833</v>
      </c>
      <c r="V109">
        <f>VLOOKUP(H109,acciones!$A$2:$P$144,16,0)</f>
        <v>18</v>
      </c>
      <c r="W109" t="str">
        <f>VLOOKUP(O109,ponderacion_problematica_orden!$B$2:$G$164,3,0)</f>
        <v>2. Hacinamiento y otras causas de violación masiva de derechos</v>
      </c>
      <c r="X109" t="str">
        <f>VLOOKUP(O109,ponderacion_problematica_orden!$B$2:$G$164,4,0)</f>
        <v>i. Imposibilidad de visitas conyugales en condiciones de intimidad y dignidad.</v>
      </c>
      <c r="Y109">
        <f>VLOOKUP(H109,ponderacion_acciones_orden!$A$2:$I$144,9,0)</f>
        <v>10</v>
      </c>
      <c r="Z109">
        <f>VLOOKUP(O109,ponderacion_problematica_orden!$B$2:$G$164,5,0)</f>
        <v>10</v>
      </c>
      <c r="AA109">
        <f>VLOOKUP(O109,ponderacion_problematica_orden!$B$2:$G$164,6,0)</f>
        <v>10</v>
      </c>
      <c r="AB109" t="str">
        <f>IF(Q109&lt;='fecha informe'!$A$2,"SI","NO")</f>
        <v>NO</v>
      </c>
      <c r="AC109">
        <f>IF(AB109="SI",IF(R109&lt;='fecha informe'!$A$2,IF(consolidado!B109&lt;1,0,1),1),1)</f>
        <v>1</v>
      </c>
      <c r="AD109">
        <f t="shared" si="4"/>
        <v>0</v>
      </c>
      <c r="AE109">
        <f>IF(U109&lt;&gt;"",IF(AB109="SI",IF(U109&lt;='fecha informe'!$A$2,IF(consolidado!B109&lt;1,0,1),1),1),1)</f>
        <v>1</v>
      </c>
      <c r="AG109" t="b">
        <f>IF(OR(consolidado!$I109="Ministerio de Salud",consolidado!$I109="DNP"),IF(B109&lt;&gt;[1]consolidado!B109,TRUE,FALSE),FALSE)</f>
        <v>0</v>
      </c>
      <c r="AH109" t="b">
        <f>IF(OR(consolidado!$I109="Ministerio de Salud",consolidado!$I109="DNP"),IF(D109&lt;&gt;[1]consolidado!D109,TRUE,FALSE),FALSE)</f>
        <v>0</v>
      </c>
      <c r="AI109" t="b">
        <f>IF(OR(consolidado!$I109="Ministerio de Salud",consolidado!$I109="DNP"),IF(E109&lt;&gt;[1]consolidado!E109,TRUE,FALSE),FALSE)</f>
        <v>0</v>
      </c>
      <c r="AJ109" t="b">
        <f>IF(OR(consolidado!$I109="Ministerio de Salud",consolidado!$I109="DNP"),IF(F109&lt;&gt;[1]consolidado!F109,TRUE,FALSE),FALSE)</f>
        <v>0</v>
      </c>
      <c r="AK109" t="b">
        <f>IF(OR(consolidado!$I109="Ministerio de Salud",consolidado!$I109="DNP"),IF(G109&lt;&gt;[1]consolidado!G109,TRUE,FALSE),FALSE)</f>
        <v>0</v>
      </c>
    </row>
    <row r="110" spans="1:37" s="6" customFormat="1" hidden="1" x14ac:dyDescent="0.25">
      <c r="A110" s="6">
        <v>115</v>
      </c>
      <c r="B110" s="34">
        <v>1</v>
      </c>
      <c r="C110" s="7">
        <v>42643</v>
      </c>
      <c r="D110" s="6" t="s">
        <v>700</v>
      </c>
      <c r="E110" s="6" t="s">
        <v>701</v>
      </c>
      <c r="F110" s="6" t="s">
        <v>559</v>
      </c>
      <c r="G110" s="6" t="s">
        <v>559</v>
      </c>
      <c r="H110" s="6">
        <v>115</v>
      </c>
      <c r="I110" s="6" t="s">
        <v>30</v>
      </c>
      <c r="J110" s="6" t="s">
        <v>13</v>
      </c>
      <c r="K110" s="6" t="s">
        <v>13</v>
      </c>
      <c r="L110" s="6" t="s">
        <v>14</v>
      </c>
      <c r="M110" s="6" t="s">
        <v>702</v>
      </c>
      <c r="N110" t="str">
        <f>VLOOKUP(H110,acciones!$A$2:$I$144,6)</f>
        <v>La Ley 1709 de 2014 en su artículo 49 estableció la creación del Manual de Alimentos, la USPEC en coordinación con el INPEC y el Ministerio de Salud elaboró el manual, el cual fue adoptado mediante la Resolución No. 000560 de 17 de julio de 2014. Dicho Manual es el que sirve de guia para la elaboración de los estudios previos y se pone en práctica en la ejecución de los contratos de suminstro de alimentación. La USPEC remitirá el Manual de Alimentos.</v>
      </c>
      <c r="O110" t="str">
        <f>VLOOKUP(H110,acciones!$A$2:$I$144,5)</f>
        <v xml:space="preserve">PR-OP-VIGÉSIMO NOVENO </v>
      </c>
      <c r="P110" t="str">
        <f>VLOOKUP(H110,acciones!$A$1:$J$144,8)</f>
        <v>Estructurar un protocolo de tratamiento higiénico y óptimo de alimentos (A cargo de INPEC, USPEC, Directores de cada uno de los establecimientos penitenciarios accionados o vinculados en la sentencia)</v>
      </c>
      <c r="Q110" s="4">
        <f>VLOOKUP(H110,acciones!$A$2:$P$144,11,0)</f>
        <v>42468</v>
      </c>
      <c r="R110" s="4">
        <f>VLOOKUP(H110,acciones!$A$2:$P$144,12,0)</f>
        <v>42468</v>
      </c>
      <c r="S110" t="str">
        <f>VLOOKUP(H110,acciones!$A$2:$P$144,13,0)</f>
        <v xml:space="preserve">
Directores de Establecimientos, 
Roselin Martinez - Dirección de Atención y Tratamiento</v>
      </c>
      <c r="T110">
        <f>VLOOKUP(H110,acciones!$A$2:$P$144,14,0)</f>
        <v>0</v>
      </c>
      <c r="U110" s="4" t="str">
        <f>VLOOKUP(H110,acciones!$A$2:$P$144,15,0)</f>
        <v/>
      </c>
      <c r="V110">
        <f>VLOOKUP(H110,acciones!$A$2:$P$144,16,0)</f>
        <v>18</v>
      </c>
      <c r="W110" t="str">
        <f>VLOOKUP(O110,ponderacion_problematica_orden!$B$2:$G$164,3,0)</f>
        <v>5. Inadecuadas condiciones de salubridad e higiene en el establecimiento penitenciario y en el manejo de alimentos.</v>
      </c>
      <c r="X110" t="str">
        <f>VLOOKUP(O110,ponderacion_problematica_orden!$B$2:$G$164,4,0)</f>
        <v>h.  El tratamiento y suministro de alimentos en forma poco higiénica. La calidad de la alimentación.</v>
      </c>
      <c r="Y110">
        <f>VLOOKUP(H110,ponderacion_acciones_orden!$A$2:$I$144,9,0)</f>
        <v>10</v>
      </c>
      <c r="Z110">
        <f>VLOOKUP(O110,ponderacion_problematica_orden!$B$2:$G$164,5,0)</f>
        <v>10</v>
      </c>
      <c r="AA110">
        <f>VLOOKUP(O110,ponderacion_problematica_orden!$B$2:$G$164,6,0)</f>
        <v>10</v>
      </c>
      <c r="AB110" t="str">
        <f>IF(Q110&lt;='fecha informe'!$A$2,"SI","NO")</f>
        <v>SI</v>
      </c>
      <c r="AC110">
        <f>IF(AB110="SI",IF(R110&lt;='fecha informe'!$A$2,IF(consolidado!B110&lt;1,0,1),1),1)</f>
        <v>1</v>
      </c>
      <c r="AD110">
        <f t="shared" si="4"/>
        <v>0</v>
      </c>
      <c r="AE110">
        <f>IF(U110&lt;&gt;"",IF(AB110="SI",IF(U110&lt;='fecha informe'!$A$2,IF(consolidado!B110&lt;1,0,1),1),1),1)</f>
        <v>1</v>
      </c>
      <c r="AG110" t="b">
        <f>IF(OR(consolidado!$I110="Ministerio de Salud",consolidado!$I110="DNP"),IF(B110&lt;&gt;[1]consolidado!B110,TRUE,FALSE),FALSE)</f>
        <v>0</v>
      </c>
      <c r="AH110" t="b">
        <f>IF(OR(consolidado!$I110="Ministerio de Salud",consolidado!$I110="DNP"),IF(D110&lt;&gt;[1]consolidado!D110,TRUE,FALSE),FALSE)</f>
        <v>0</v>
      </c>
      <c r="AI110" t="b">
        <f>IF(OR(consolidado!$I110="Ministerio de Salud",consolidado!$I110="DNP"),IF(E110&lt;&gt;[1]consolidado!E110,TRUE,FALSE),FALSE)</f>
        <v>0</v>
      </c>
      <c r="AJ110" t="b">
        <f>IF(OR(consolidado!$I110="Ministerio de Salud",consolidado!$I110="DNP"),IF(F110&lt;&gt;[1]consolidado!F110,TRUE,FALSE),FALSE)</f>
        <v>0</v>
      </c>
      <c r="AK110" t="b">
        <f>IF(OR(consolidado!$I110="Ministerio de Salud",consolidado!$I110="DNP"),IF(G110&lt;&gt;[1]consolidado!G110,TRUE,FALSE),FALSE)</f>
        <v>0</v>
      </c>
    </row>
    <row r="111" spans="1:37" s="6" customFormat="1" hidden="1" x14ac:dyDescent="0.25">
      <c r="A111" s="6">
        <v>116</v>
      </c>
      <c r="B111" s="34">
        <v>1</v>
      </c>
      <c r="C111" s="7">
        <v>42643</v>
      </c>
      <c r="D111" s="6" t="s">
        <v>703</v>
      </c>
      <c r="E111" s="6" t="s">
        <v>704</v>
      </c>
      <c r="F111" s="6" t="s">
        <v>559</v>
      </c>
      <c r="G111" s="6" t="s">
        <v>559</v>
      </c>
      <c r="H111" s="6">
        <v>116</v>
      </c>
      <c r="I111" s="6" t="s">
        <v>30</v>
      </c>
      <c r="J111" s="6" t="s">
        <v>13</v>
      </c>
      <c r="K111" s="6" t="s">
        <v>13</v>
      </c>
      <c r="L111" s="6" t="s">
        <v>14</v>
      </c>
      <c r="M111" s="6" t="s">
        <v>705</v>
      </c>
      <c r="N111" t="str">
        <f>VLOOKUP(H111,acciones!$A$2:$I$144,6)</f>
        <v xml:space="preserve">La USPEC realizará visitas de supervisión a los 16 establecimientos, con la finalidad de verificar las condiciones de salubridad e higiene en la prestación del servicio de alimentación, a aquellos establecimientos que cuenten con interventoría se les solicitará informe de seguimiento.                                                                         </v>
      </c>
      <c r="O111" t="str">
        <f>VLOOKUP(H111,acciones!$A$2:$I$144,5)</f>
        <v xml:space="preserve">PR-OP-VIGÉSIMO NOVENO </v>
      </c>
      <c r="P111" t="str">
        <f>VLOOKUP(H111,acciones!$A$1:$J$144,8)</f>
        <v>Estructurar un protocolo de tratamiento higiénico y óptimo de alimentos (A cargo de INPEC, USPEC, Directores de cada uno de los establecimientos penitenciarios accionados o vinculados en la sentencia)</v>
      </c>
      <c r="Q111" s="4">
        <f>VLOOKUP(H111,acciones!$A$2:$P$144,11,0)</f>
        <v>42468</v>
      </c>
      <c r="R111" s="4">
        <f>VLOOKUP(H111,acciones!$A$2:$P$144,12,0)</f>
        <v>42551</v>
      </c>
      <c r="S111" t="str">
        <f>VLOOKUP(H111,acciones!$A$2:$P$144,13,0)</f>
        <v>José Nemesio Moreno Rodríguez
(Director de Gestion Corporativa)</v>
      </c>
      <c r="T111">
        <f>VLOOKUP(H111,acciones!$A$2:$P$144,14,0)</f>
        <v>0</v>
      </c>
      <c r="U111" s="4" t="str">
        <f>VLOOKUP(H111,acciones!$A$2:$P$144,15,0)</f>
        <v/>
      </c>
      <c r="V111">
        <f>VLOOKUP(H111,acciones!$A$2:$P$144,16,0)</f>
        <v>18</v>
      </c>
      <c r="W111" t="str">
        <f>VLOOKUP(O111,ponderacion_problematica_orden!$B$2:$G$164,3,0)</f>
        <v>5. Inadecuadas condiciones de salubridad e higiene en el establecimiento penitenciario y en el manejo de alimentos.</v>
      </c>
      <c r="X111" t="str">
        <f>VLOOKUP(O111,ponderacion_problematica_orden!$B$2:$G$164,4,0)</f>
        <v>h.  El tratamiento y suministro de alimentos en forma poco higiénica. La calidad de la alimentación.</v>
      </c>
      <c r="Y111">
        <f>VLOOKUP(H111,ponderacion_acciones_orden!$A$2:$I$144,9,0)</f>
        <v>10</v>
      </c>
      <c r="Z111">
        <f>VLOOKUP(O111,ponderacion_problematica_orden!$B$2:$G$164,5,0)</f>
        <v>10</v>
      </c>
      <c r="AA111">
        <f>VLOOKUP(O111,ponderacion_problematica_orden!$B$2:$G$164,6,0)</f>
        <v>10</v>
      </c>
      <c r="AB111" t="str">
        <f>IF(Q111&lt;='fecha informe'!$A$2,"SI","NO")</f>
        <v>SI</v>
      </c>
      <c r="AC111">
        <f>IF(AB111="SI",IF(R111&lt;='fecha informe'!$A$2,IF(consolidado!B111&lt;1,0,1),1),1)</f>
        <v>1</v>
      </c>
      <c r="AD111">
        <f t="shared" si="4"/>
        <v>0</v>
      </c>
      <c r="AE111">
        <f>IF(U111&lt;&gt;"",IF(AB111="SI",IF(U111&lt;='fecha informe'!$A$2,IF(consolidado!B111&lt;1,0,1),1),1),1)</f>
        <v>1</v>
      </c>
      <c r="AG111" t="b">
        <f>IF(OR(consolidado!$I111="Ministerio de Salud",consolidado!$I111="DNP"),IF(B111&lt;&gt;[1]consolidado!B111,TRUE,FALSE),FALSE)</f>
        <v>0</v>
      </c>
      <c r="AH111" t="b">
        <f>IF(OR(consolidado!$I111="Ministerio de Salud",consolidado!$I111="DNP"),IF(D111&lt;&gt;[1]consolidado!D111,TRUE,FALSE),FALSE)</f>
        <v>0</v>
      </c>
      <c r="AI111" t="b">
        <f>IF(OR(consolidado!$I111="Ministerio de Salud",consolidado!$I111="DNP"),IF(E111&lt;&gt;[1]consolidado!E111,TRUE,FALSE),FALSE)</f>
        <v>0</v>
      </c>
      <c r="AJ111" t="b">
        <f>IF(OR(consolidado!$I111="Ministerio de Salud",consolidado!$I111="DNP"),IF(F111&lt;&gt;[1]consolidado!F111,TRUE,FALSE),FALSE)</f>
        <v>0</v>
      </c>
      <c r="AK111" t="b">
        <f>IF(OR(consolidado!$I111="Ministerio de Salud",consolidado!$I111="DNP"),IF(G111&lt;&gt;[1]consolidado!G111,TRUE,FALSE),FALSE)</f>
        <v>0</v>
      </c>
    </row>
    <row r="112" spans="1:37" s="6" customFormat="1" hidden="1" x14ac:dyDescent="0.25">
      <c r="A112" s="6">
        <v>120</v>
      </c>
      <c r="B112" s="34">
        <v>0.35</v>
      </c>
      <c r="C112" s="7">
        <v>42643</v>
      </c>
      <c r="D112" s="6" t="s">
        <v>706</v>
      </c>
      <c r="E112" s="6" t="s">
        <v>707</v>
      </c>
      <c r="F112" s="6" t="s">
        <v>708</v>
      </c>
      <c r="G112" s="6" t="s">
        <v>709</v>
      </c>
      <c r="H112" s="6">
        <v>120</v>
      </c>
      <c r="I112" s="6" t="s">
        <v>30</v>
      </c>
      <c r="J112" s="6" t="s">
        <v>13</v>
      </c>
      <c r="K112" s="6" t="s">
        <v>13</v>
      </c>
      <c r="L112" s="6" t="s">
        <v>14</v>
      </c>
      <c r="M112" s="6" t="s">
        <v>710</v>
      </c>
      <c r="N112" t="str">
        <f>VLOOKUP(H112,acciones!$A$2:$I$144,6)</f>
        <v xml:space="preserve">Efectuar las visitas a los 16 establecimientos y verificar las condiciones hidráulicas (aguas residales y potable).
</v>
      </c>
      <c r="O112" t="str">
        <f>VLOOKUP(H112,acciones!$A$2:$I$144,5)</f>
        <v>PR-OP-TREINTAGÉSIMO</v>
      </c>
      <c r="P112" t="str">
        <f>VLOOKUP(H112,acciones!$A$1:$J$144,8)</f>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v>
      </c>
      <c r="Q112" s="4">
        <f>VLOOKUP(H112,acciones!$A$2:$P$144,11,0)</f>
        <v>42552</v>
      </c>
      <c r="R112" s="4">
        <f>VLOOKUP(H112,acciones!$A$2:$P$144,12,0)</f>
        <v>42674</v>
      </c>
      <c r="S112" t="str">
        <f>VLOOKUP(H112,acciones!$A$2:$P$144,13,0)</f>
        <v>MinJusticia - Rafael Díaz - Oficina de Planeación</v>
      </c>
      <c r="T112">
        <f>VLOOKUP(H112,acciones!$A$2:$P$144,14,0)</f>
        <v>90</v>
      </c>
      <c r="U112" s="4">
        <f>VLOOKUP(H112,acciones!$A$2:$P$144,15,0)</f>
        <v>42558</v>
      </c>
      <c r="V112">
        <f>VLOOKUP(H112,acciones!$A$2:$P$144,16,0)</f>
        <v>3</v>
      </c>
      <c r="W112" t="str">
        <f>VLOOKUP(O112,ponderacion_problematica_orden!$B$2:$G$164,3,0)</f>
        <v>5. Inadecuadas condiciones de salubridad e higiene en el establecimiento penitenciario y en el manejo de alimentos.</v>
      </c>
      <c r="X112" t="str">
        <f>VLOOKUP(O112,ponderacion_problematica_orden!$B$2:$G$164,4,0)</f>
        <v>g.    Falta de acceso al agua potable en forma continua de los internos al interior de los establecimientos carcelarios.</v>
      </c>
      <c r="Y112">
        <f>VLOOKUP(H112,ponderacion_acciones_orden!$A$2:$I$144,9,0)</f>
        <v>10</v>
      </c>
      <c r="Z112">
        <f>VLOOKUP(O112,ponderacion_problematica_orden!$B$2:$G$164,5,0)</f>
        <v>10</v>
      </c>
      <c r="AA112">
        <f>VLOOKUP(O112,ponderacion_problematica_orden!$B$2:$G$164,6,0)</f>
        <v>10</v>
      </c>
      <c r="AB112" t="str">
        <f>IF(Q112&lt;='fecha informe'!$A$2,"SI","NO")</f>
        <v>SI</v>
      </c>
      <c r="AC112">
        <f>IF(AB112="SI",IF(R112&lt;='fecha informe'!$A$2,IF(consolidado!B112&lt;1,0,1),1),1)</f>
        <v>1</v>
      </c>
      <c r="AD112">
        <f t="shared" si="4"/>
        <v>0</v>
      </c>
      <c r="AE112">
        <f>IF(U112&lt;&gt;"",IF(AB112="SI",IF(U112&lt;='fecha informe'!$A$2,IF(consolidado!B112&lt;1,0,1),1),1),1)</f>
        <v>0</v>
      </c>
      <c r="AG112" t="b">
        <f>IF(OR(consolidado!$I112="Ministerio de Salud",consolidado!$I112="DNP"),IF(B112&lt;&gt;[1]consolidado!B112,TRUE,FALSE),FALSE)</f>
        <v>0</v>
      </c>
      <c r="AH112" t="b">
        <f>IF(OR(consolidado!$I112="Ministerio de Salud",consolidado!$I112="DNP"),IF(D112&lt;&gt;[1]consolidado!D112,TRUE,FALSE),FALSE)</f>
        <v>0</v>
      </c>
      <c r="AI112" t="b">
        <f>IF(OR(consolidado!$I112="Ministerio de Salud",consolidado!$I112="DNP"),IF(E112&lt;&gt;[1]consolidado!E112,TRUE,FALSE),FALSE)</f>
        <v>0</v>
      </c>
      <c r="AJ112" t="b">
        <f>IF(OR(consolidado!$I112="Ministerio de Salud",consolidado!$I112="DNP"),IF(F112&lt;&gt;[1]consolidado!F112,TRUE,FALSE),FALSE)</f>
        <v>0</v>
      </c>
      <c r="AK112" t="b">
        <f>IF(OR(consolidado!$I112="Ministerio de Salud",consolidado!$I112="DNP"),IF(G112&lt;&gt;[1]consolidado!G112,TRUE,FALSE),FALSE)</f>
        <v>0</v>
      </c>
    </row>
    <row r="113" spans="1:37" s="6" customFormat="1" hidden="1" x14ac:dyDescent="0.25">
      <c r="A113" s="6">
        <v>122</v>
      </c>
      <c r="B113" s="34" t="s">
        <v>13</v>
      </c>
      <c r="C113" s="7" t="s">
        <v>13</v>
      </c>
      <c r="D113" s="6" t="s">
        <v>711</v>
      </c>
      <c r="E113" s="6" t="s">
        <v>13</v>
      </c>
      <c r="F113" s="6" t="s">
        <v>13</v>
      </c>
      <c r="G113" s="6" t="s">
        <v>13</v>
      </c>
      <c r="H113" s="6">
        <v>122</v>
      </c>
      <c r="I113" s="6" t="s">
        <v>30</v>
      </c>
      <c r="J113" s="6" t="s">
        <v>13</v>
      </c>
      <c r="K113" s="6" t="s">
        <v>13</v>
      </c>
      <c r="L113" s="6" t="s">
        <v>14</v>
      </c>
      <c r="M113" s="6" t="s">
        <v>13</v>
      </c>
      <c r="N113" t="str">
        <f>VLOOKUP(H113,acciones!$A$2:$I$144,6)</f>
        <v>Ejecución del Plan de Acción establecido con base en el diagnóstico realizado en los 16 establecimientos</v>
      </c>
      <c r="O113" t="str">
        <f>VLOOKUP(H113,acciones!$A$2:$I$144,5)</f>
        <v>PR-OP-TREINTAGÉSIMO- a</v>
      </c>
      <c r="P113" t="str">
        <f>VLOOKUP(H113,acciones!$A$1:$J$144,8)</f>
        <v>Presentar un informe y un plan de acción para cubrir las necesidades insatisfechas, que en todo caso no podrá superar los dos (2) años para su ejecución total, estando la primera fase orientada al suministro efectivo e inmediato de agua potable, conforme las directrices provisionales que emitan las autoridades nacionales conforme el numeral 19 de la orden vigésimo segunda de esta sentencia</v>
      </c>
      <c r="Q113" s="4">
        <f>VLOOKUP(H113,acciones!$A$2:$P$144,11,0)</f>
        <v>42468</v>
      </c>
      <c r="R113" s="4">
        <f>VLOOKUP(H113,acciones!$A$2:$P$144,12,0)</f>
        <v>43198</v>
      </c>
      <c r="S113" t="str">
        <f>VLOOKUP(H113,acciones!$A$2:$P$144,13,0)</f>
        <v>Dirección General del Prespuesto Público Nacional y Viceministerio General de Hacienda/Departamento Nacional de Planeación</v>
      </c>
      <c r="T113">
        <f>VLOOKUP(H113,acciones!$A$2:$P$144,14,0)</f>
        <v>820</v>
      </c>
      <c r="U113" s="4">
        <f>VLOOKUP(H113,acciones!$A$2:$P$144,15,0)</f>
        <v>43288</v>
      </c>
      <c r="V113">
        <f>VLOOKUP(H113,acciones!$A$2:$P$144,16,0)</f>
        <v>1</v>
      </c>
      <c r="W113" t="str">
        <f>VLOOKUP(O113,ponderacion_problematica_orden!$B$2:$G$164,3,0)</f>
        <v>5. Inadecuadas condiciones de salubridad e higiene en el establecimiento penitenciario y en el manejo de alimentos.</v>
      </c>
      <c r="X113" t="str">
        <f>VLOOKUP(O113,ponderacion_problematica_orden!$B$2:$G$164,4,0)</f>
        <v>g.    Falta de acceso al agua potable en forma continua de los internos al interior de los establecimientos carcelarios.</v>
      </c>
      <c r="Y113">
        <f>VLOOKUP(H113,ponderacion_acciones_orden!$A$2:$I$144,9,0)</f>
        <v>10</v>
      </c>
      <c r="Z113">
        <f>VLOOKUP(O113,ponderacion_problematica_orden!$B$2:$G$164,5,0)</f>
        <v>10</v>
      </c>
      <c r="AA113">
        <f>VLOOKUP(O113,ponderacion_problematica_orden!$B$2:$G$164,6,0)</f>
        <v>10</v>
      </c>
      <c r="AB113" t="str">
        <f>IF(Q113&lt;='fecha informe'!$A$2,"SI","NO")</f>
        <v>SI</v>
      </c>
      <c r="AC113">
        <f>IF(AB113="SI",IF(R113&lt;='fecha informe'!$A$2,IF(consolidado!B113&lt;1,0,1),1),1)</f>
        <v>1</v>
      </c>
      <c r="AD113">
        <f t="shared" si="4"/>
        <v>1</v>
      </c>
      <c r="AE113">
        <f>IF(U113&lt;&gt;"",IF(AB113="SI",IF(U113&lt;='fecha informe'!$A$2,IF(consolidado!B113&lt;1,0,1),1),1),1)</f>
        <v>1</v>
      </c>
      <c r="AG113" t="b">
        <f>IF(OR(consolidado!$I113="Ministerio de Salud",consolidado!$I113="DNP"),IF(B113&lt;&gt;[1]consolidado!B113,TRUE,FALSE),FALSE)</f>
        <v>0</v>
      </c>
      <c r="AH113" t="b">
        <f>IF(OR(consolidado!$I113="Ministerio de Salud",consolidado!$I113="DNP"),IF(D113&lt;&gt;[1]consolidado!D113,TRUE,FALSE),FALSE)</f>
        <v>0</v>
      </c>
      <c r="AI113" t="b">
        <f>IF(OR(consolidado!$I113="Ministerio de Salud",consolidado!$I113="DNP"),IF(E113&lt;&gt;[1]consolidado!E113,TRUE,FALSE),FALSE)</f>
        <v>0</v>
      </c>
      <c r="AJ113" t="b">
        <f>IF(OR(consolidado!$I113="Ministerio de Salud",consolidado!$I113="DNP"),IF(F113&lt;&gt;[1]consolidado!F113,TRUE,FALSE),FALSE)</f>
        <v>0</v>
      </c>
      <c r="AK113" t="b">
        <f>IF(OR(consolidado!$I113="Ministerio de Salud",consolidado!$I113="DNP"),IF(G113&lt;&gt;[1]consolidado!G113,TRUE,FALSE),FALSE)</f>
        <v>0</v>
      </c>
    </row>
    <row r="114" spans="1:37" s="6" customFormat="1" hidden="1" x14ac:dyDescent="0.25">
      <c r="A114" s="6">
        <v>1</v>
      </c>
      <c r="B114" s="34">
        <v>1</v>
      </c>
      <c r="C114" s="7">
        <v>42643</v>
      </c>
      <c r="D114" s="6" t="s">
        <v>712</v>
      </c>
      <c r="E114" s="6" t="s">
        <v>713</v>
      </c>
      <c r="F114" s="6" t="s">
        <v>714</v>
      </c>
      <c r="G114" s="6" t="s">
        <v>715</v>
      </c>
      <c r="H114" s="6">
        <v>1</v>
      </c>
      <c r="I114" s="6" t="s">
        <v>29</v>
      </c>
      <c r="J114" s="6">
        <v>1</v>
      </c>
      <c r="K114" s="6">
        <v>1</v>
      </c>
      <c r="L114" s="6" t="s">
        <v>17</v>
      </c>
      <c r="M114" s="6" t="s">
        <v>716</v>
      </c>
      <c r="N114" t="str">
        <f>VLOOKUP(H114,acciones!$A$2:$I$144,6)</f>
        <v>Emplear la iniciativa legislativa en materia de política criminal ajustada al estándar mínimo constitucional</v>
      </c>
      <c r="O114" t="str">
        <f>VLOOKUP(H114,acciones!$A$2:$I$144,5)</f>
        <v>PR-OG-VIGÉSIMO SEGUNDO 3</v>
      </c>
      <c r="P114" t="str">
        <f>VLOOKUP(H114,acciones!$A$1:$J$144,8)</f>
        <v>Dar aplicación al estándar constitucional mínimo de una política criminal respetuosa de los derechos humanos cuando se propongan, inicien o tramiten proyectos de ley o actos legislativos que incidan en la formulación y diseño de la Política Criminal, en el funcionamiento del Sistema de Justicia Penal y/o en el funcionamiento del Sistema Penitenciario y Carcelario.</v>
      </c>
      <c r="Q114" s="4">
        <f>VLOOKUP(H114,acciones!$A$2:$P$144,11,0)</f>
        <v>42468</v>
      </c>
      <c r="R114" s="4" t="str">
        <f>VLOOKUP(H114,acciones!$A$2:$P$144,12,0)</f>
        <v>Permanente</v>
      </c>
      <c r="S114" t="str">
        <f>VLOOKUP(H114,acciones!$A$2:$P$144,13,0)</f>
        <v>MinJusticia - Marcela Abadía
Directora de Política Criminal y Penitenciaria</v>
      </c>
      <c r="T114">
        <f>VLOOKUP(H114,acciones!$A$2:$P$144,14,0)</f>
        <v>0</v>
      </c>
      <c r="U114" s="4" t="str">
        <f>VLOOKUP(H114,acciones!$A$2:$P$144,15,0)</f>
        <v/>
      </c>
      <c r="V114">
        <f>VLOOKUP(H114,acciones!$A$2:$P$144,16,0)</f>
        <v>1</v>
      </c>
      <c r="W114" t="str">
        <f>VLOOKUP(O114,ponderacion_problematica_orden!$B$2:$G$164,3,0)</f>
        <v>1. La Desarticulación de la política criminal y el Estado de Cosas Inconstitucional</v>
      </c>
      <c r="X114">
        <f>VLOOKUP(O114,ponderacion_problematica_orden!$B$2:$G$164,4,0)</f>
        <v>0</v>
      </c>
      <c r="Y114">
        <f>VLOOKUP(H114,ponderacion_acciones_orden!$A$2:$I$144,9,0)</f>
        <v>10</v>
      </c>
      <c r="Z114">
        <f>VLOOKUP(O114,ponderacion_problematica_orden!$B$2:$G$164,5,0)</f>
        <v>10</v>
      </c>
      <c r="AA114">
        <f>VLOOKUP(O114,ponderacion_problematica_orden!$B$2:$G$164,6,0)</f>
        <v>10</v>
      </c>
      <c r="AB114" t="str">
        <f>IF(Q114&lt;='fecha informe'!$A$2,"SI","NO")</f>
        <v>SI</v>
      </c>
      <c r="AC114">
        <f>IF(AB114="SI",IF(R114&lt;='fecha informe'!$A$2,IF(consolidado!B114&lt;1,0,1),1),1)</f>
        <v>1</v>
      </c>
      <c r="AD114">
        <f t="shared" si="4"/>
        <v>0</v>
      </c>
      <c r="AE114">
        <f>IF(U114&lt;&gt;"",IF(AB114="SI",IF(U114&lt;='fecha informe'!$A$2,IF(consolidado!B114&lt;1,0,1),1),1),1)</f>
        <v>1</v>
      </c>
      <c r="AG114" t="b">
        <f>IF(OR(consolidado!$I114="Ministerio de Salud",consolidado!$I114="DNP"),IF(B114&lt;&gt;[1]consolidado!B114,TRUE,FALSE),FALSE)</f>
        <v>0</v>
      </c>
      <c r="AH114" t="b">
        <f>IF(OR(consolidado!$I114="Ministerio de Salud",consolidado!$I114="DNP"),IF(D114&lt;&gt;[1]consolidado!D114,TRUE,FALSE),FALSE)</f>
        <v>0</v>
      </c>
      <c r="AI114" t="b">
        <f>IF(OR(consolidado!$I114="Ministerio de Salud",consolidado!$I114="DNP"),IF(E114&lt;&gt;[1]consolidado!E114,TRUE,FALSE),FALSE)</f>
        <v>0</v>
      </c>
      <c r="AJ114" t="b">
        <f>IF(OR(consolidado!$I114="Ministerio de Salud",consolidado!$I114="DNP"),IF(F114&lt;&gt;[1]consolidado!F114,TRUE,FALSE),FALSE)</f>
        <v>0</v>
      </c>
      <c r="AK114" t="b">
        <f>IF(OR(consolidado!$I114="Ministerio de Salud",consolidado!$I114="DNP"),IF(G114&lt;&gt;[1]consolidado!G114,TRUE,FALSE),FALSE)</f>
        <v>0</v>
      </c>
    </row>
    <row r="115" spans="1:37" s="6" customFormat="1" hidden="1" x14ac:dyDescent="0.25">
      <c r="A115" s="6">
        <v>6</v>
      </c>
      <c r="B115" s="34">
        <v>1</v>
      </c>
      <c r="C115" s="7">
        <v>42643</v>
      </c>
      <c r="D115" s="6" t="s">
        <v>717</v>
      </c>
      <c r="E115" s="6" t="s">
        <v>713</v>
      </c>
      <c r="F115" s="6" t="s">
        <v>718</v>
      </c>
      <c r="G115" s="6" t="s">
        <v>715</v>
      </c>
      <c r="H115" s="6">
        <v>6</v>
      </c>
      <c r="I115" s="6" t="s">
        <v>29</v>
      </c>
      <c r="J115" s="6" t="s">
        <v>13</v>
      </c>
      <c r="K115" s="6" t="s">
        <v>13</v>
      </c>
      <c r="L115" s="6" t="s">
        <v>14</v>
      </c>
      <c r="M115" s="6" t="s">
        <v>719</v>
      </c>
      <c r="N115" t="str">
        <f>VLOOKUP(H115,acciones!$A$2:$I$144,6)</f>
        <v>Coordinar una discusión en el marco del Comité Técnico del Consejo Superior de Política Criminal en torno al fortalecimiento institucional y financiero del mismo</v>
      </c>
      <c r="O115" t="str">
        <f>VLOOKUP(H115,acciones!$A$2:$I$144,5)</f>
        <v>PR-OG-VIGÉSIMO SEGUNDO 7</v>
      </c>
      <c r="P115" t="str">
        <f>VLOOKUP(H115,acciones!$A$1:$J$144,8)</f>
        <v>Dar  viabilidad financiera e institucional al Consejo Superior de Política Criminal y a sus instancias técnicas y Diseñar un plan concreto y un cronograma de acción</v>
      </c>
      <c r="Q115" s="4">
        <f>VLOOKUP(H115,acciones!$A$2:$P$144,11,0)</f>
        <v>42468</v>
      </c>
      <c r="R115" s="4">
        <f>VLOOKUP(H115,acciones!$A$2:$P$144,12,0)</f>
        <v>42713</v>
      </c>
      <c r="S115" t="str">
        <f>VLOOKUP(H115,acciones!$A$2:$P$144,13,0)</f>
        <v>MinJusticia - Nadia Lizarazo - Dirección Política Criminal y Penitenciaria</v>
      </c>
      <c r="T115">
        <f>VLOOKUP(H115,acciones!$A$2:$P$144,14,0)</f>
        <v>180</v>
      </c>
      <c r="U115" s="4">
        <f>VLOOKUP(H115,acciones!$A$2:$P$144,15,0)</f>
        <v>42713</v>
      </c>
      <c r="V115">
        <f>VLOOKUP(H115,acciones!$A$2:$P$144,16,0)</f>
        <v>1</v>
      </c>
      <c r="W115" t="str">
        <f>VLOOKUP(O115,ponderacion_problematica_orden!$B$2:$G$164,3,0)</f>
        <v>1. La Desarticulación de la política criminal y el Estado de Cosas Inconstitucional</v>
      </c>
      <c r="X115">
        <f>VLOOKUP(O115,ponderacion_problematica_orden!$B$2:$G$164,4,0)</f>
        <v>0</v>
      </c>
      <c r="Y115">
        <f>VLOOKUP(H115,ponderacion_acciones_orden!$A$2:$I$144,9,0)</f>
        <v>10</v>
      </c>
      <c r="Z115">
        <f>VLOOKUP(O115,ponderacion_problematica_orden!$B$2:$G$164,5,0)</f>
        <v>10</v>
      </c>
      <c r="AA115">
        <f>VLOOKUP(O115,ponderacion_problematica_orden!$B$2:$G$164,6,0)</f>
        <v>10</v>
      </c>
      <c r="AB115" t="str">
        <f>IF(Q115&lt;='fecha informe'!$A$2,"SI","NO")</f>
        <v>SI</v>
      </c>
      <c r="AC115">
        <f>IF(AB115="SI",IF(R115&lt;='fecha informe'!$A$2,IF(consolidado!B115&lt;1,0,1),1),1)</f>
        <v>1</v>
      </c>
      <c r="AD115">
        <f t="shared" si="4"/>
        <v>0</v>
      </c>
      <c r="AE115">
        <f>IF(U115&lt;&gt;"",IF(AB115="SI",IF(U115&lt;='fecha informe'!$A$2,IF(consolidado!B115&lt;1,0,1),1),1),1)</f>
        <v>1</v>
      </c>
      <c r="AG115" t="b">
        <f>IF(OR(consolidado!$I115="Ministerio de Salud",consolidado!$I115="DNP"),IF(B115&lt;&gt;[1]consolidado!B115,TRUE,FALSE),FALSE)</f>
        <v>0</v>
      </c>
      <c r="AH115" t="b">
        <f>IF(OR(consolidado!$I115="Ministerio de Salud",consolidado!$I115="DNP"),IF(D115&lt;&gt;[1]consolidado!D115,TRUE,FALSE),FALSE)</f>
        <v>0</v>
      </c>
      <c r="AI115" t="b">
        <f>IF(OR(consolidado!$I115="Ministerio de Salud",consolidado!$I115="DNP"),IF(E115&lt;&gt;[1]consolidado!E115,TRUE,FALSE),FALSE)</f>
        <v>0</v>
      </c>
      <c r="AJ115" t="b">
        <f>IF(OR(consolidado!$I115="Ministerio de Salud",consolidado!$I115="DNP"),IF(F115&lt;&gt;[1]consolidado!F115,TRUE,FALSE),FALSE)</f>
        <v>0</v>
      </c>
      <c r="AK115" t="b">
        <f>IF(OR(consolidado!$I115="Ministerio de Salud",consolidado!$I115="DNP"),IF(G115&lt;&gt;[1]consolidado!G115,TRUE,FALSE),FALSE)</f>
        <v>0</v>
      </c>
    </row>
    <row r="116" spans="1:37" s="6" customFormat="1" hidden="1" x14ac:dyDescent="0.25">
      <c r="A116" s="6">
        <v>7</v>
      </c>
      <c r="B116" s="34">
        <v>0.55000000000000004</v>
      </c>
      <c r="C116" s="7">
        <v>42643</v>
      </c>
      <c r="D116" s="6" t="s">
        <v>720</v>
      </c>
      <c r="E116" s="6" t="s">
        <v>721</v>
      </c>
      <c r="F116" s="6" t="s">
        <v>721</v>
      </c>
      <c r="G116" s="6" t="s">
        <v>721</v>
      </c>
      <c r="H116" s="6">
        <v>7</v>
      </c>
      <c r="I116" s="6" t="s">
        <v>29</v>
      </c>
      <c r="J116" s="6" t="s">
        <v>13</v>
      </c>
      <c r="K116" s="6" t="s">
        <v>13</v>
      </c>
      <c r="L116" s="6" t="s">
        <v>14</v>
      </c>
      <c r="M116" s="6" t="s">
        <v>722</v>
      </c>
      <c r="N116" t="str">
        <f>VLOOKUP(H116,acciones!$A$2:$I$144,6)</f>
        <v>Coordinar una discusión en el marco del Comité Técnico del Consejo Superior de Política Criminal en torno al fortalecimiento institucional y financiero del mismo</v>
      </c>
      <c r="O116" t="str">
        <f>VLOOKUP(H116,acciones!$A$2:$I$144,5)</f>
        <v>PR-OG-VIGÉSIMO SEGUNDO 7</v>
      </c>
      <c r="P116" t="str">
        <f>VLOOKUP(H116,acciones!$A$1:$J$144,8)</f>
        <v>Dar  viabilidad financiera e institucional al Consejo Superior de Política Criminal y a sus instancias técnicas y Diseñar un plan concreto y un cronograma de acción</v>
      </c>
      <c r="Q116" s="4">
        <f>VLOOKUP(H116,acciones!$A$2:$P$144,11,0)</f>
        <v>42468</v>
      </c>
      <c r="R116" s="4">
        <f>VLOOKUP(H116,acciones!$A$2:$P$144,12,0)</f>
        <v>42713</v>
      </c>
      <c r="S116">
        <f>VLOOKUP(H116,acciones!$A$2:$P$144,13,0)</f>
        <v>0</v>
      </c>
      <c r="T116">
        <f>VLOOKUP(H116,acciones!$A$2:$P$144,14,0)</f>
        <v>180</v>
      </c>
      <c r="U116" s="4">
        <f>VLOOKUP(H116,acciones!$A$2:$P$144,15,0)</f>
        <v>42713</v>
      </c>
      <c r="V116">
        <f>VLOOKUP(H116,acciones!$A$2:$P$144,16,0)</f>
        <v>1</v>
      </c>
      <c r="W116" t="str">
        <f>VLOOKUP(O116,ponderacion_problematica_orden!$B$2:$G$164,3,0)</f>
        <v>1. La Desarticulación de la política criminal y el Estado de Cosas Inconstitucional</v>
      </c>
      <c r="X116">
        <f>VLOOKUP(O116,ponderacion_problematica_orden!$B$2:$G$164,4,0)</f>
        <v>0</v>
      </c>
      <c r="Y116">
        <f>VLOOKUP(H116,ponderacion_acciones_orden!$A$2:$I$144,9,0)</f>
        <v>10</v>
      </c>
      <c r="Z116">
        <f>VLOOKUP(O116,ponderacion_problematica_orden!$B$2:$G$164,5,0)</f>
        <v>10</v>
      </c>
      <c r="AA116">
        <f>VLOOKUP(O116,ponderacion_problematica_orden!$B$2:$G$164,6,0)</f>
        <v>10</v>
      </c>
      <c r="AB116" t="str">
        <f>IF(Q116&lt;='fecha informe'!$A$2,"SI","NO")</f>
        <v>SI</v>
      </c>
      <c r="AC116">
        <f>IF(AB116="SI",IF(R116&lt;='fecha informe'!$A$2,IF(consolidado!B116&lt;1,0,1),1),1)</f>
        <v>1</v>
      </c>
      <c r="AD116">
        <f t="shared" si="4"/>
        <v>0</v>
      </c>
      <c r="AE116">
        <f>IF(U116&lt;&gt;"",IF(AB116="SI",IF(U116&lt;='fecha informe'!$A$2,IF(consolidado!B116&lt;1,0,1),1),1),1)</f>
        <v>1</v>
      </c>
      <c r="AG116" t="b">
        <f>IF(OR(consolidado!$I116="Ministerio de Salud",consolidado!$I116="DNP"),IF(B116&lt;&gt;[1]consolidado!B116,TRUE,FALSE),FALSE)</f>
        <v>0</v>
      </c>
      <c r="AH116" t="b">
        <f>IF(OR(consolidado!$I116="Ministerio de Salud",consolidado!$I116="DNP"),IF(D116&lt;&gt;[1]consolidado!D116,TRUE,FALSE),FALSE)</f>
        <v>0</v>
      </c>
      <c r="AI116" t="b">
        <f>IF(OR(consolidado!$I116="Ministerio de Salud",consolidado!$I116="DNP"),IF(E116&lt;&gt;[1]consolidado!E116,TRUE,FALSE),FALSE)</f>
        <v>0</v>
      </c>
      <c r="AJ116" t="b">
        <f>IF(OR(consolidado!$I116="Ministerio de Salud",consolidado!$I116="DNP"),IF(F116&lt;&gt;[1]consolidado!F116,TRUE,FALSE),FALSE)</f>
        <v>0</v>
      </c>
      <c r="AK116" t="b">
        <f>IF(OR(consolidado!$I116="Ministerio de Salud",consolidado!$I116="DNP"),IF(G116&lt;&gt;[1]consolidado!G116,TRUE,FALSE),FALSE)</f>
        <v>0</v>
      </c>
    </row>
    <row r="117" spans="1:37" s="6" customFormat="1" hidden="1" x14ac:dyDescent="0.25">
      <c r="A117" s="6">
        <v>8</v>
      </c>
      <c r="B117" s="34">
        <v>0.1</v>
      </c>
      <c r="C117" s="7">
        <v>42643</v>
      </c>
      <c r="D117" s="6" t="s">
        <v>723</v>
      </c>
      <c r="E117" s="6" t="s">
        <v>724</v>
      </c>
      <c r="F117" s="6" t="s">
        <v>724</v>
      </c>
      <c r="G117" s="6" t="s">
        <v>724</v>
      </c>
      <c r="H117" s="6">
        <v>8</v>
      </c>
      <c r="I117" s="6" t="s">
        <v>29</v>
      </c>
      <c r="J117" s="6" t="s">
        <v>13</v>
      </c>
      <c r="K117" s="6" t="s">
        <v>13</v>
      </c>
      <c r="L117" s="6" t="s">
        <v>14</v>
      </c>
      <c r="M117" s="6" t="s">
        <v>725</v>
      </c>
      <c r="N117" t="str">
        <f>VLOOKUP(H117,acciones!$A$2:$I$144,6)</f>
        <v>Coordinar una discusión en el marco del Comité Técnico del Consejo Superior de Política Criminal en torno al fortalecimiento institucional y financiero del mismo</v>
      </c>
      <c r="O117" t="str">
        <f>VLOOKUP(H117,acciones!$A$2:$I$144,5)</f>
        <v>PR-OG-VIGÉSIMO SEGUNDO 7</v>
      </c>
      <c r="P117" t="str">
        <f>VLOOKUP(H117,acciones!$A$1:$J$144,8)</f>
        <v>Dar  viabilidad financiera e institucional al Consejo Superior de Política Criminal y a sus instancias técnicas y Diseñar un plan concreto y un cronograma de acción</v>
      </c>
      <c r="Q117" s="4">
        <f>VLOOKUP(H117,acciones!$A$2:$P$144,11,0)</f>
        <v>42468</v>
      </c>
      <c r="R117" s="4">
        <f>VLOOKUP(H117,acciones!$A$2:$P$144,12,0)</f>
        <v>42713</v>
      </c>
      <c r="S117" t="str">
        <f>VLOOKUP(H117,acciones!$A$2:$P$144,13,0)</f>
        <v>MinJusticia Oficina de Comunicaciones</v>
      </c>
      <c r="T117">
        <f>VLOOKUP(H117,acciones!$A$2:$P$144,14,0)</f>
        <v>180</v>
      </c>
      <c r="U117" s="4">
        <f>VLOOKUP(H117,acciones!$A$2:$P$144,15,0)</f>
        <v>42713</v>
      </c>
      <c r="V117">
        <f>VLOOKUP(H117,acciones!$A$2:$P$144,16,0)</f>
        <v>1</v>
      </c>
      <c r="W117" t="str">
        <f>VLOOKUP(O117,ponderacion_problematica_orden!$B$2:$G$164,3,0)</f>
        <v>1. La Desarticulación de la política criminal y el Estado de Cosas Inconstitucional</v>
      </c>
      <c r="X117">
        <f>VLOOKUP(O117,ponderacion_problematica_orden!$B$2:$G$164,4,0)</f>
        <v>0</v>
      </c>
      <c r="Y117">
        <f>VLOOKUP(H117,ponderacion_acciones_orden!$A$2:$I$144,9,0)</f>
        <v>10</v>
      </c>
      <c r="Z117">
        <f>VLOOKUP(O117,ponderacion_problematica_orden!$B$2:$G$164,5,0)</f>
        <v>10</v>
      </c>
      <c r="AA117">
        <f>VLOOKUP(O117,ponderacion_problematica_orden!$B$2:$G$164,6,0)</f>
        <v>10</v>
      </c>
      <c r="AB117" t="str">
        <f>IF(Q117&lt;='fecha informe'!$A$2,"SI","NO")</f>
        <v>SI</v>
      </c>
      <c r="AC117">
        <f>IF(AB117="SI",IF(R117&lt;='fecha informe'!$A$2,IF(consolidado!B117&lt;1,0,1),1),1)</f>
        <v>1</v>
      </c>
      <c r="AD117">
        <f t="shared" si="4"/>
        <v>0</v>
      </c>
      <c r="AE117">
        <f>IF(U117&lt;&gt;"",IF(AB117="SI",IF(U117&lt;='fecha informe'!$A$2,IF(consolidado!B117&lt;1,0,1),1),1),1)</f>
        <v>1</v>
      </c>
      <c r="AG117" t="b">
        <f>IF(OR(consolidado!$I117="Ministerio de Salud",consolidado!$I117="DNP"),IF(B117&lt;&gt;[1]consolidado!B117,TRUE,FALSE),FALSE)</f>
        <v>0</v>
      </c>
      <c r="AH117" t="b">
        <f>IF(OR(consolidado!$I117="Ministerio de Salud",consolidado!$I117="DNP"),IF(D117&lt;&gt;[1]consolidado!D117,TRUE,FALSE),FALSE)</f>
        <v>0</v>
      </c>
      <c r="AI117" t="b">
        <f>IF(OR(consolidado!$I117="Ministerio de Salud",consolidado!$I117="DNP"),IF(E117&lt;&gt;[1]consolidado!E117,TRUE,FALSE),FALSE)</f>
        <v>0</v>
      </c>
      <c r="AJ117" t="b">
        <f>IF(OR(consolidado!$I117="Ministerio de Salud",consolidado!$I117="DNP"),IF(F117&lt;&gt;[1]consolidado!F117,TRUE,FALSE),FALSE)</f>
        <v>0</v>
      </c>
      <c r="AK117" t="b">
        <f>IF(OR(consolidado!$I117="Ministerio de Salud",consolidado!$I117="DNP"),IF(G117&lt;&gt;[1]consolidado!G117,TRUE,FALSE),FALSE)</f>
        <v>0</v>
      </c>
    </row>
    <row r="118" spans="1:37" s="6" customFormat="1" hidden="1" x14ac:dyDescent="0.25">
      <c r="A118" s="6">
        <v>10</v>
      </c>
      <c r="B118" s="34">
        <v>0.5</v>
      </c>
      <c r="C118" s="7">
        <v>42643</v>
      </c>
      <c r="D118" s="6" t="s">
        <v>726</v>
      </c>
      <c r="E118" s="6" t="s">
        <v>724</v>
      </c>
      <c r="F118" s="6" t="s">
        <v>724</v>
      </c>
      <c r="G118" s="6" t="s">
        <v>724</v>
      </c>
      <c r="H118" s="6">
        <v>10</v>
      </c>
      <c r="I118" s="6" t="s">
        <v>29</v>
      </c>
      <c r="J118" s="6" t="s">
        <v>13</v>
      </c>
      <c r="K118" s="6" t="s">
        <v>13</v>
      </c>
      <c r="L118" s="6" t="s">
        <v>14</v>
      </c>
      <c r="M118" s="6" t="s">
        <v>727</v>
      </c>
      <c r="N118" t="str">
        <f>VLOOKUP(H118,acciones!$A$2:$I$144,6)</f>
        <v xml:space="preserve">Diseñar una estrategia de comunicaciones  enfocada en la concientización ciudadana </v>
      </c>
      <c r="O118" t="str">
        <f>VLOOKUP(H118,acciones!$A$2:$I$144,5)</f>
        <v>PR-OG-VIGÉSIMO SEGUNDO 9</v>
      </c>
      <c r="P118" t="str">
        <f>VLOOKUP(H118,acciones!$A$1:$J$144,8)</f>
        <v>Estructurar una política pública de concientización ciudadana, con vocación de permanencia, sobre los fines del derecho penal y de la pena privativa de la libertad, orientado al reconocimiento de alternativas sancionatorias, a la sensibilización sobre la importancia del derecho a la libertad y al reconocimiento de las limitaciones de la prisión para la resocialización, en las condiciones actuales de desconocimiento de derechos de los reclusos</v>
      </c>
      <c r="Q118" s="4">
        <f>VLOOKUP(H118,acciones!$A$2:$P$144,11,0)</f>
        <v>42468</v>
      </c>
      <c r="R118" s="4">
        <f>VLOOKUP(H118,acciones!$A$2:$P$144,12,0)</f>
        <v>42683</v>
      </c>
      <c r="S118" t="str">
        <f>VLOOKUP(H118,acciones!$A$2:$P$144,13,0)</f>
        <v>MinJusticia - Luis Ospina -  Subdirección de Sistemas</v>
      </c>
      <c r="T118">
        <f>VLOOKUP(H118,acciones!$A$2:$P$144,14,0)</f>
        <v>180</v>
      </c>
      <c r="U118" s="4">
        <f>VLOOKUP(H118,acciones!$A$2:$P$144,15,0)</f>
        <v>42713</v>
      </c>
      <c r="V118">
        <f>VLOOKUP(H118,acciones!$A$2:$P$144,16,0)</f>
        <v>1</v>
      </c>
      <c r="W118" t="str">
        <f>VLOOKUP(O118,ponderacion_problematica_orden!$B$2:$G$164,3,0)</f>
        <v>1. La Desarticulación de la política criminal y el Estado de Cosas Inconstitucional</v>
      </c>
      <c r="X118">
        <f>VLOOKUP(O118,ponderacion_problematica_orden!$B$2:$G$164,4,0)</f>
        <v>0</v>
      </c>
      <c r="Y118">
        <f>VLOOKUP(H118,ponderacion_acciones_orden!$A$2:$I$144,9,0)</f>
        <v>10</v>
      </c>
      <c r="Z118">
        <f>VLOOKUP(O118,ponderacion_problematica_orden!$B$2:$G$164,5,0)</f>
        <v>10</v>
      </c>
      <c r="AA118">
        <f>VLOOKUP(O118,ponderacion_problematica_orden!$B$2:$G$164,6,0)</f>
        <v>10</v>
      </c>
      <c r="AB118" t="str">
        <f>IF(Q118&lt;='fecha informe'!$A$2,"SI","NO")</f>
        <v>SI</v>
      </c>
      <c r="AC118">
        <f>IF(AB118="SI",IF(R118&lt;='fecha informe'!$A$2,IF(consolidado!B118&lt;1,0,1),1),1)</f>
        <v>1</v>
      </c>
      <c r="AD118">
        <f t="shared" si="4"/>
        <v>0</v>
      </c>
      <c r="AE118">
        <f>IF(U118&lt;&gt;"",IF(AB118="SI",IF(U118&lt;='fecha informe'!$A$2,IF(consolidado!B118&lt;1,0,1),1),1),1)</f>
        <v>1</v>
      </c>
      <c r="AG118" t="b">
        <f>IF(OR(consolidado!$I118="Ministerio de Salud",consolidado!$I118="DNP"),IF(B118&lt;&gt;[1]consolidado!B118,TRUE,FALSE),FALSE)</f>
        <v>0</v>
      </c>
      <c r="AH118" t="b">
        <f>IF(OR(consolidado!$I118="Ministerio de Salud",consolidado!$I118="DNP"),IF(D118&lt;&gt;[1]consolidado!D118,TRUE,FALSE),FALSE)</f>
        <v>0</v>
      </c>
      <c r="AI118" t="b">
        <f>IF(OR(consolidado!$I118="Ministerio de Salud",consolidado!$I118="DNP"),IF(E118&lt;&gt;[1]consolidado!E118,TRUE,FALSE),FALSE)</f>
        <v>0</v>
      </c>
      <c r="AJ118" t="b">
        <f>IF(OR(consolidado!$I118="Ministerio de Salud",consolidado!$I118="DNP"),IF(F118&lt;&gt;[1]consolidado!F118,TRUE,FALSE),FALSE)</f>
        <v>0</v>
      </c>
      <c r="AK118" t="b">
        <f>IF(OR(consolidado!$I118="Ministerio de Salud",consolidado!$I118="DNP"),IF(G118&lt;&gt;[1]consolidado!G118,TRUE,FALSE),FALSE)</f>
        <v>0</v>
      </c>
    </row>
    <row r="119" spans="1:37" s="6" customFormat="1" hidden="1" x14ac:dyDescent="0.25">
      <c r="A119" s="6">
        <v>11</v>
      </c>
      <c r="B119" s="34" t="s">
        <v>13</v>
      </c>
      <c r="C119" s="7" t="s">
        <v>13</v>
      </c>
      <c r="D119" s="6" t="s">
        <v>728</v>
      </c>
      <c r="E119" s="6" t="s">
        <v>13</v>
      </c>
      <c r="F119" s="6" t="s">
        <v>13</v>
      </c>
      <c r="G119" s="6" t="s">
        <v>13</v>
      </c>
      <c r="H119" s="6">
        <v>11</v>
      </c>
      <c r="I119" s="6" t="s">
        <v>29</v>
      </c>
      <c r="J119" s="6" t="s">
        <v>13</v>
      </c>
      <c r="K119" s="6" t="s">
        <v>13</v>
      </c>
      <c r="L119" s="6" t="s">
        <v>14</v>
      </c>
      <c r="M119" s="6" t="s">
        <v>13</v>
      </c>
      <c r="N119" t="str">
        <f>VLOOKUP(H119,acciones!$A$2:$I$144,6)</f>
        <v xml:space="preserve">Empezar a implementar la estrategia de comunicaciones  enfocada en la concientización ciudadana </v>
      </c>
      <c r="O119" t="str">
        <f>VLOOKUP(H119,acciones!$A$2:$I$144,5)</f>
        <v>PR-OG-VIGÉSIMO SEGUNDO 9</v>
      </c>
      <c r="P119" t="str">
        <f>VLOOKUP(H119,acciones!$A$1:$J$144,8)</f>
        <v>Estructurar una política pública de concientización ciudadana, con vocación de permanencia, sobre los fines del derecho penal y de la pena privativa de la libertad, orientado al reconocimiento de alternativas sancionatorias, a la sensibilización sobre la importancia del derecho a la libertad y al reconocimiento de las limitaciones de la prisión para la resocialización, en las condiciones actuales de desconocimiento de derechos de los reclusos</v>
      </c>
      <c r="Q119" s="4">
        <f>VLOOKUP(H119,acciones!$A$2:$P$144,11,0)</f>
        <v>42684</v>
      </c>
      <c r="R119" s="4">
        <f>VLOOKUP(H119,acciones!$A$2:$P$144,12,0)</f>
        <v>42713</v>
      </c>
      <c r="S119" t="str">
        <f>VLOOKUP(H119,acciones!$A$2:$P$144,13,0)</f>
        <v>MinJusticia - Ricardo Cita - Dirección de Política Criminal y Penitenciaria</v>
      </c>
      <c r="T119">
        <f>VLOOKUP(H119,acciones!$A$2:$P$144,14,0)</f>
        <v>180</v>
      </c>
      <c r="U119" s="4">
        <f>VLOOKUP(H119,acciones!$A$2:$P$144,15,0)</f>
        <v>42713</v>
      </c>
      <c r="V119">
        <f>VLOOKUP(H119,acciones!$A$2:$P$144,16,0)</f>
        <v>1</v>
      </c>
      <c r="W119" t="str">
        <f>VLOOKUP(O119,ponderacion_problematica_orden!$B$2:$G$164,3,0)</f>
        <v>1. La Desarticulación de la política criminal y el Estado de Cosas Inconstitucional</v>
      </c>
      <c r="X119">
        <f>VLOOKUP(O119,ponderacion_problematica_orden!$B$2:$G$164,4,0)</f>
        <v>0</v>
      </c>
      <c r="Y119">
        <f>VLOOKUP(H119,ponderacion_acciones_orden!$A$2:$I$144,9,0)</f>
        <v>10</v>
      </c>
      <c r="Z119">
        <f>VLOOKUP(O119,ponderacion_problematica_orden!$B$2:$G$164,5,0)</f>
        <v>10</v>
      </c>
      <c r="AA119">
        <f>VLOOKUP(O119,ponderacion_problematica_orden!$B$2:$G$164,6,0)</f>
        <v>10</v>
      </c>
      <c r="AB119" t="str">
        <f>IF(Q119&lt;='fecha informe'!$A$2,"SI","NO")</f>
        <v>NO</v>
      </c>
      <c r="AC119">
        <f>IF(AB119="SI",IF(R119&lt;='fecha informe'!$A$2,IF(consolidado!B119&lt;1,0,1),1),1)</f>
        <v>1</v>
      </c>
      <c r="AD119">
        <f t="shared" si="4"/>
        <v>0</v>
      </c>
      <c r="AE119">
        <f>IF(U119&lt;&gt;"",IF(AB119="SI",IF(U119&lt;='fecha informe'!$A$2,IF(consolidado!B119&lt;1,0,1),1),1),1)</f>
        <v>1</v>
      </c>
      <c r="AG119" t="b">
        <f>IF(OR(consolidado!$I119="Ministerio de Salud",consolidado!$I119="DNP"),IF(B119&lt;&gt;[1]consolidado!B119,TRUE,FALSE),FALSE)</f>
        <v>0</v>
      </c>
      <c r="AH119" t="b">
        <f>IF(OR(consolidado!$I119="Ministerio de Salud",consolidado!$I119="DNP"),IF(D119&lt;&gt;[1]consolidado!D119,TRUE,FALSE),FALSE)</f>
        <v>0</v>
      </c>
      <c r="AI119" t="b">
        <f>IF(OR(consolidado!$I119="Ministerio de Salud",consolidado!$I119="DNP"),IF(E119&lt;&gt;[1]consolidado!E119,TRUE,FALSE),FALSE)</f>
        <v>0</v>
      </c>
      <c r="AJ119" t="b">
        <f>IF(OR(consolidado!$I119="Ministerio de Salud",consolidado!$I119="DNP"),IF(F119&lt;&gt;[1]consolidado!F119,TRUE,FALSE),FALSE)</f>
        <v>0</v>
      </c>
      <c r="AK119" t="b">
        <f>IF(OR(consolidado!$I119="Ministerio de Salud",consolidado!$I119="DNP"),IF(G119&lt;&gt;[1]consolidado!G119,TRUE,FALSE),FALSE)</f>
        <v>0</v>
      </c>
    </row>
    <row r="120" spans="1:37" s="6" customFormat="1" hidden="1" x14ac:dyDescent="0.25">
      <c r="A120" s="6">
        <v>12</v>
      </c>
      <c r="B120" s="34">
        <v>0.2</v>
      </c>
      <c r="C120" s="7">
        <v>42643</v>
      </c>
      <c r="D120" s="6" t="s">
        <v>729</v>
      </c>
      <c r="E120" s="6" t="s">
        <v>730</v>
      </c>
      <c r="F120" s="6" t="s">
        <v>724</v>
      </c>
      <c r="G120" s="6" t="s">
        <v>731</v>
      </c>
      <c r="H120" s="6">
        <v>12</v>
      </c>
      <c r="I120" s="6" t="s">
        <v>29</v>
      </c>
      <c r="J120" s="6" t="s">
        <v>13</v>
      </c>
      <c r="K120" s="6" t="s">
        <v>13</v>
      </c>
      <c r="L120" s="6" t="s">
        <v>14</v>
      </c>
      <c r="M120" s="6" t="s">
        <v>732</v>
      </c>
      <c r="N120" t="str">
        <f>VLOOKUP(H120,acciones!$A$2:$I$144,6)</f>
        <v>Las acciones se adelantarán en el marco del Subcomité de Información  creado el 4 de mayo de 2016 con la circular CIR16-00000009 de Presidencia de la República</v>
      </c>
      <c r="O120" t="str">
        <f>VLOOKUP(H120,acciones!$A$2:$I$144,5)</f>
        <v>PR-OG-VIGÉSIMO SEGUNDO 10</v>
      </c>
      <c r="P120" t="str">
        <f>VLOOKUP(H120,acciones!$A$1:$J$144,8)</f>
        <v>Emprender las acciones para la creación de un sistema de información unificado, serio y confiable sobre Política Criminal</v>
      </c>
      <c r="Q120" s="4">
        <f>VLOOKUP(H120,acciones!$A$2:$P$144,11,0)</f>
        <v>42494</v>
      </c>
      <c r="R120" s="4">
        <f>VLOOKUP(H120,acciones!$A$2:$P$144,12,0)</f>
        <v>42713</v>
      </c>
      <c r="S120" t="str">
        <f>VLOOKUP(H120,acciones!$A$2:$P$144,13,0)</f>
        <v>MinJusticia - Ricardo Cita - Dirección de Política Criminal y Penitenciaria</v>
      </c>
      <c r="T120">
        <f>VLOOKUP(H120,acciones!$A$2:$P$144,14,0)</f>
        <v>180</v>
      </c>
      <c r="U120" s="4">
        <f>VLOOKUP(H120,acciones!$A$2:$P$144,15,0)</f>
        <v>42713</v>
      </c>
      <c r="V120">
        <f>VLOOKUP(H120,acciones!$A$2:$P$144,16,0)</f>
        <v>1</v>
      </c>
      <c r="W120" t="str">
        <f>VLOOKUP(O120,ponderacion_problematica_orden!$B$2:$G$164,3,0)</f>
        <v>1. La Desarticulación de la política criminal y el Estado de Cosas Inconstitucional</v>
      </c>
      <c r="X120">
        <f>VLOOKUP(O120,ponderacion_problematica_orden!$B$2:$G$164,4,0)</f>
        <v>0</v>
      </c>
      <c r="Y120">
        <f>VLOOKUP(H120,ponderacion_acciones_orden!$A$2:$I$144,9,0)</f>
        <v>10</v>
      </c>
      <c r="Z120">
        <f>VLOOKUP(O120,ponderacion_problematica_orden!$B$2:$G$164,5,0)</f>
        <v>10</v>
      </c>
      <c r="AA120">
        <f>VLOOKUP(O120,ponderacion_problematica_orden!$B$2:$G$164,6,0)</f>
        <v>10</v>
      </c>
      <c r="AB120" t="str">
        <f>IF(Q120&lt;='fecha informe'!$A$2,"SI","NO")</f>
        <v>SI</v>
      </c>
      <c r="AC120">
        <f>IF(AB120="SI",IF(R120&lt;='fecha informe'!$A$2,IF(consolidado!B120&lt;1,0,1),1),1)</f>
        <v>1</v>
      </c>
      <c r="AD120">
        <f t="shared" si="4"/>
        <v>0</v>
      </c>
      <c r="AE120">
        <f>IF(U120&lt;&gt;"",IF(AB120="SI",IF(U120&lt;='fecha informe'!$A$2,IF(consolidado!B120&lt;1,0,1),1),1),1)</f>
        <v>1</v>
      </c>
      <c r="AG120" t="b">
        <f>IF(OR(consolidado!$I120="Ministerio de Salud",consolidado!$I120="DNP"),IF(B120&lt;&gt;[1]consolidado!B120,TRUE,FALSE),FALSE)</f>
        <v>0</v>
      </c>
      <c r="AH120" t="b">
        <f>IF(OR(consolidado!$I120="Ministerio de Salud",consolidado!$I120="DNP"),IF(D120&lt;&gt;[1]consolidado!D120,TRUE,FALSE),FALSE)</f>
        <v>0</v>
      </c>
      <c r="AI120" t="b">
        <f>IF(OR(consolidado!$I120="Ministerio de Salud",consolidado!$I120="DNP"),IF(E120&lt;&gt;[1]consolidado!E120,TRUE,FALSE),FALSE)</f>
        <v>0</v>
      </c>
      <c r="AJ120" t="b">
        <f>IF(OR(consolidado!$I120="Ministerio de Salud",consolidado!$I120="DNP"),IF(F120&lt;&gt;[1]consolidado!F120,TRUE,FALSE),FALSE)</f>
        <v>0</v>
      </c>
      <c r="AK120" t="b">
        <f>IF(OR(consolidado!$I120="Ministerio de Salud",consolidado!$I120="DNP"),IF(G120&lt;&gt;[1]consolidado!G120,TRUE,FALSE),FALSE)</f>
        <v>0</v>
      </c>
    </row>
    <row r="121" spans="1:37" s="6" customFormat="1" hidden="1" x14ac:dyDescent="0.25">
      <c r="A121" s="6">
        <v>13</v>
      </c>
      <c r="B121" s="34">
        <v>0.8</v>
      </c>
      <c r="C121" s="7">
        <v>42643</v>
      </c>
      <c r="D121" s="6" t="s">
        <v>733</v>
      </c>
      <c r="E121" s="6" t="s">
        <v>724</v>
      </c>
      <c r="F121" s="6" t="s">
        <v>724</v>
      </c>
      <c r="G121" s="6" t="s">
        <v>734</v>
      </c>
      <c r="H121" s="6">
        <v>13</v>
      </c>
      <c r="I121" s="6" t="s">
        <v>29</v>
      </c>
      <c r="J121" s="6" t="s">
        <v>13</v>
      </c>
      <c r="K121" s="6" t="s">
        <v>13</v>
      </c>
      <c r="L121" s="6" t="s">
        <v>14</v>
      </c>
      <c r="M121" s="6" t="s">
        <v>735</v>
      </c>
      <c r="N121" t="str">
        <f>VLOOKUP(H121,acciones!$A$2:$I$144,6)</f>
        <v xml:space="preserve">Revisión de la legislación en materia penal </v>
      </c>
      <c r="O121" t="str">
        <f>VLOOKUP(H121,acciones!$A$2:$I$144,5)</f>
        <v>PR-OG-VIGÉSIMO SEGUNDO 11</v>
      </c>
      <c r="P121" t="str">
        <f>VLOOKUP(H121,acciones!$A$1:$J$144,8)</f>
        <v>Revisar el sistema de tasación de las penas en la legislación actual, con el fin de identificar las incoherencias e inconsistencias del mismo, de acuerdo con el principio de proporcionalidad de la pena, y tomar los correctivos del caso. (Orden compartida entre Ministerio de Justicia y el Congreso)</v>
      </c>
      <c r="Q121" s="4">
        <f>VLOOKUP(H121,acciones!$A$2:$P$144,11,0)</f>
        <v>42468</v>
      </c>
      <c r="R121" s="4">
        <f>VLOOKUP(H121,acciones!$A$2:$P$144,12,0)</f>
        <v>42735</v>
      </c>
      <c r="S121" t="str">
        <f>VLOOKUP(H121,acciones!$A$2:$P$144,13,0)</f>
        <v>MinJusticia - Suzy Sierra - Oficina de Información en Justicia</v>
      </c>
      <c r="T121">
        <f>VLOOKUP(H121,acciones!$A$2:$P$144,14,0)</f>
        <v>0</v>
      </c>
      <c r="U121" s="4" t="str">
        <f>VLOOKUP(H121,acciones!$A$2:$P$144,15,0)</f>
        <v/>
      </c>
      <c r="V121">
        <f>VLOOKUP(H121,acciones!$A$2:$P$144,16,0)</f>
        <v>1</v>
      </c>
      <c r="W121" t="str">
        <f>VLOOKUP(O121,ponderacion_problematica_orden!$B$2:$G$164,3,0)</f>
        <v>1. La Desarticulación de la política criminal y el Estado de Cosas Inconstitucional</v>
      </c>
      <c r="X121">
        <f>VLOOKUP(O121,ponderacion_problematica_orden!$B$2:$G$164,4,0)</f>
        <v>0</v>
      </c>
      <c r="Y121">
        <f>VLOOKUP(H121,ponderacion_acciones_orden!$A$2:$I$144,9,0)</f>
        <v>10</v>
      </c>
      <c r="Z121">
        <f>VLOOKUP(O121,ponderacion_problematica_orden!$B$2:$G$164,5,0)</f>
        <v>10</v>
      </c>
      <c r="AA121">
        <f>VLOOKUP(O121,ponderacion_problematica_orden!$B$2:$G$164,6,0)</f>
        <v>10</v>
      </c>
      <c r="AB121" t="str">
        <f>IF(Q121&lt;='fecha informe'!$A$2,"SI","NO")</f>
        <v>SI</v>
      </c>
      <c r="AC121">
        <f>IF(AB121="SI",IF(R121&lt;='fecha informe'!$A$2,IF(consolidado!B121&lt;1,0,1),1),1)</f>
        <v>1</v>
      </c>
      <c r="AD121">
        <f t="shared" si="4"/>
        <v>0</v>
      </c>
      <c r="AE121">
        <f>IF(U121&lt;&gt;"",IF(AB121="SI",IF(U121&lt;='fecha informe'!$A$2,IF(consolidado!B121&lt;1,0,1),1),1),1)</f>
        <v>1</v>
      </c>
      <c r="AG121" t="b">
        <f>IF(OR(consolidado!$I121="Ministerio de Salud",consolidado!$I121="DNP"),IF(B121&lt;&gt;[1]consolidado!B121,TRUE,FALSE),FALSE)</f>
        <v>0</v>
      </c>
      <c r="AH121" t="b">
        <f>IF(OR(consolidado!$I121="Ministerio de Salud",consolidado!$I121="DNP"),IF(D121&lt;&gt;[1]consolidado!D121,TRUE,FALSE),FALSE)</f>
        <v>0</v>
      </c>
      <c r="AI121" t="b">
        <f>IF(OR(consolidado!$I121="Ministerio de Salud",consolidado!$I121="DNP"),IF(E121&lt;&gt;[1]consolidado!E121,TRUE,FALSE),FALSE)</f>
        <v>0</v>
      </c>
      <c r="AJ121" t="b">
        <f>IF(OR(consolidado!$I121="Ministerio de Salud",consolidado!$I121="DNP"),IF(F121&lt;&gt;[1]consolidado!F121,TRUE,FALSE),FALSE)</f>
        <v>0</v>
      </c>
      <c r="AK121" t="b">
        <f>IF(OR(consolidado!$I121="Ministerio de Salud",consolidado!$I121="DNP"),IF(G121&lt;&gt;[1]consolidado!G121,TRUE,FALSE),FALSE)</f>
        <v>0</v>
      </c>
    </row>
    <row r="122" spans="1:37" s="6" customFormat="1" hidden="1" x14ac:dyDescent="0.25">
      <c r="A122" s="6">
        <v>14</v>
      </c>
      <c r="B122" s="34" t="s">
        <v>13</v>
      </c>
      <c r="C122" s="7" t="s">
        <v>13</v>
      </c>
      <c r="D122" s="6" t="s">
        <v>736</v>
      </c>
      <c r="E122" s="6" t="s">
        <v>13</v>
      </c>
      <c r="F122" s="6" t="s">
        <v>13</v>
      </c>
      <c r="G122" s="6" t="s">
        <v>13</v>
      </c>
      <c r="H122" s="6">
        <v>14</v>
      </c>
      <c r="I122" s="6" t="s">
        <v>29</v>
      </c>
      <c r="J122" s="6" t="s">
        <v>13</v>
      </c>
      <c r="K122" s="6" t="s">
        <v>13</v>
      </c>
      <c r="L122" s="6" t="s">
        <v>14</v>
      </c>
      <c r="M122" s="6" t="s">
        <v>13</v>
      </c>
      <c r="N122" t="str">
        <f>VLOOKUP(H122,acciones!$A$2:$I$144,6)</f>
        <v>Definición de proyecto(s) de ley de reajuste de proporcionalidad de las penas (sujeto a aprobación del punto anterior)</v>
      </c>
      <c r="O122" t="str">
        <f>VLOOKUP(H122,acciones!$A$2:$I$144,5)</f>
        <v>PR-OG-VIGÉSIMO SEGUNDO 11</v>
      </c>
      <c r="P122" t="str">
        <f>VLOOKUP(H122,acciones!$A$1:$J$144,8)</f>
        <v>Revisar el sistema de tasación de las penas en la legislación actual, con el fin de identificar las incoherencias e inconsistencias del mismo, de acuerdo con el principio de proporcionalidad de la pena, y tomar los correctivos del caso. (Orden compartida entre Ministerio de Justicia y el Congreso)</v>
      </c>
      <c r="Q122" s="4">
        <f>VLOOKUP(H122,acciones!$A$2:$P$144,11,0)</f>
        <v>42736</v>
      </c>
      <c r="R122" s="4">
        <f>VLOOKUP(H122,acciones!$A$2:$P$144,12,0)</f>
        <v>43100</v>
      </c>
      <c r="S122" t="str">
        <f>VLOOKUP(H122,acciones!$A$2:$P$144,13,0)</f>
        <v>Roselin Martínez Rosales
(Directora de Atención y Tratamiento)</v>
      </c>
      <c r="T122">
        <f>VLOOKUP(H122,acciones!$A$2:$P$144,14,0)</f>
        <v>0</v>
      </c>
      <c r="U122" s="4" t="str">
        <f>VLOOKUP(H122,acciones!$A$2:$P$144,15,0)</f>
        <v/>
      </c>
      <c r="V122">
        <f>VLOOKUP(H122,acciones!$A$2:$P$144,16,0)</f>
        <v>1</v>
      </c>
      <c r="W122" t="str">
        <f>VLOOKUP(O122,ponderacion_problematica_orden!$B$2:$G$164,3,0)</f>
        <v>1. La Desarticulación de la política criminal y el Estado de Cosas Inconstitucional</v>
      </c>
      <c r="X122">
        <f>VLOOKUP(O122,ponderacion_problematica_orden!$B$2:$G$164,4,0)</f>
        <v>0</v>
      </c>
      <c r="Y122">
        <f>VLOOKUP(H122,ponderacion_acciones_orden!$A$2:$I$144,9,0)</f>
        <v>10</v>
      </c>
      <c r="Z122">
        <f>VLOOKUP(O122,ponderacion_problematica_orden!$B$2:$G$164,5,0)</f>
        <v>10</v>
      </c>
      <c r="AA122">
        <f>VLOOKUP(O122,ponderacion_problematica_orden!$B$2:$G$164,6,0)</f>
        <v>10</v>
      </c>
      <c r="AB122" t="str">
        <f>IF(Q122&lt;='fecha informe'!$A$2,"SI","NO")</f>
        <v>NO</v>
      </c>
      <c r="AC122">
        <f>IF(AB122="SI",IF(R122&lt;='fecha informe'!$A$2,IF(consolidado!B122&lt;1,0,1),1),1)</f>
        <v>1</v>
      </c>
      <c r="AD122">
        <f t="shared" si="4"/>
        <v>0</v>
      </c>
      <c r="AE122">
        <f>IF(U122&lt;&gt;"",IF(AB122="SI",IF(U122&lt;='fecha informe'!$A$2,IF(consolidado!B122&lt;1,0,1),1),1),1)</f>
        <v>1</v>
      </c>
      <c r="AG122" t="b">
        <f>IF(OR(consolidado!$I122="Ministerio de Salud",consolidado!$I122="DNP"),IF(B122&lt;&gt;[1]consolidado!B122,TRUE,FALSE),FALSE)</f>
        <v>0</v>
      </c>
      <c r="AH122" t="b">
        <f>IF(OR(consolidado!$I122="Ministerio de Salud",consolidado!$I122="DNP"),IF(D122&lt;&gt;[1]consolidado!D122,TRUE,FALSE),FALSE)</f>
        <v>0</v>
      </c>
      <c r="AI122" t="b">
        <f>IF(OR(consolidado!$I122="Ministerio de Salud",consolidado!$I122="DNP"),IF(E122&lt;&gt;[1]consolidado!E122,TRUE,FALSE),FALSE)</f>
        <v>0</v>
      </c>
      <c r="AJ122" t="b">
        <f>IF(OR(consolidado!$I122="Ministerio de Salud",consolidado!$I122="DNP"),IF(F122&lt;&gt;[1]consolidado!F122,TRUE,FALSE),FALSE)</f>
        <v>0</v>
      </c>
      <c r="AK122" t="b">
        <f>IF(OR(consolidado!$I122="Ministerio de Salud",consolidado!$I122="DNP"),IF(G122&lt;&gt;[1]consolidado!G122,TRUE,FALSE),FALSE)</f>
        <v>0</v>
      </c>
    </row>
    <row r="123" spans="1:37" s="6" customFormat="1" hidden="1" x14ac:dyDescent="0.25">
      <c r="A123" s="6">
        <v>15</v>
      </c>
      <c r="B123" s="34">
        <v>0.2</v>
      </c>
      <c r="C123" s="7">
        <v>42643</v>
      </c>
      <c r="D123" s="6" t="s">
        <v>737</v>
      </c>
      <c r="E123" s="6" t="s">
        <v>724</v>
      </c>
      <c r="F123" s="6" t="s">
        <v>738</v>
      </c>
      <c r="G123" s="6" t="s">
        <v>739</v>
      </c>
      <c r="H123" s="6">
        <v>15</v>
      </c>
      <c r="I123" s="6" t="s">
        <v>29</v>
      </c>
      <c r="J123" s="6" t="s">
        <v>13</v>
      </c>
      <c r="K123" s="6" t="s">
        <v>13</v>
      </c>
      <c r="L123" s="6" t="s">
        <v>14</v>
      </c>
      <c r="M123" s="6" t="s">
        <v>740</v>
      </c>
      <c r="N123" t="str">
        <f>VLOOKUP(H123,acciones!$A$2:$I$144,6)</f>
        <v xml:space="preserve">
Crear, desde el Consejo Superior de Política Criminal, el Comité de Información de Política Criminal, encargado de generar los acuerdos interinstitucionales necesarios para el desarrollo del Sistema de Información para la Política Criminal.
</v>
      </c>
      <c r="O123" t="str">
        <f>VLOOKUP(H123,acciones!$A$2:$I$144,5)</f>
        <v>PR-OG-VIGÉSIMO SEGUNDO 12</v>
      </c>
      <c r="P123" t="str">
        <f>VLOOKUP(H123,acciones!$A$1:$J$144,8)</f>
        <v>Crear de una instancia técnica de carácter permanente que consolide un Sistema de información sobre la Política Criminal, con la función de i) consolidar un Sistema de información sobre Poítica Criminal, serio y confiable, (ii) establecer los mecanismos de incorporación de la información por parte de las entidades con injerencia en la política criminal, (iii) diseñar los mecanismos de acceso a la información, y (iv) hacer una valoración de los resultados de dicho sistema de información con el fin de potenciar sus resultados y solucionar los problemas que pueda implicar su desarrollo.</v>
      </c>
      <c r="Q123" s="4">
        <f>VLOOKUP(H123,acciones!$A$2:$P$144,11,0)</f>
        <v>42468</v>
      </c>
      <c r="R123" s="4">
        <f>VLOOKUP(H123,acciones!$A$2:$P$144,12,0)</f>
        <v>42713</v>
      </c>
      <c r="S123" t="str">
        <f>VLOOKUP(H123,acciones!$A$2:$P$144,13,0)</f>
        <v>Roselin Martínez Rosales
(Directora de Atención y Tratamiento)</v>
      </c>
      <c r="T123">
        <f>VLOOKUP(H123,acciones!$A$2:$P$144,14,0)</f>
        <v>180</v>
      </c>
      <c r="U123" s="4">
        <f>VLOOKUP(H123,acciones!$A$2:$P$144,15,0)</f>
        <v>42713</v>
      </c>
      <c r="V123">
        <f>VLOOKUP(H123,acciones!$A$2:$P$144,16,0)</f>
        <v>1</v>
      </c>
      <c r="W123" t="str">
        <f>VLOOKUP(O123,ponderacion_problematica_orden!$B$2:$G$164,3,0)</f>
        <v>1. La Desarticulación de la política criminal y el Estado de Cosas Inconstitucional</v>
      </c>
      <c r="X123">
        <f>VLOOKUP(O123,ponderacion_problematica_orden!$B$2:$G$164,4,0)</f>
        <v>0</v>
      </c>
      <c r="Y123">
        <f>VLOOKUP(H123,ponderacion_acciones_orden!$A$2:$I$144,9,0)</f>
        <v>10</v>
      </c>
      <c r="Z123">
        <f>VLOOKUP(O123,ponderacion_problematica_orden!$B$2:$G$164,5,0)</f>
        <v>10</v>
      </c>
      <c r="AA123">
        <f>VLOOKUP(O123,ponderacion_problematica_orden!$B$2:$G$164,6,0)</f>
        <v>10</v>
      </c>
      <c r="AB123" t="str">
        <f>IF(Q123&lt;='fecha informe'!$A$2,"SI","NO")</f>
        <v>SI</v>
      </c>
      <c r="AC123">
        <f>IF(AB123="SI",IF(R123&lt;='fecha informe'!$A$2,IF(consolidado!B123&lt;1,0,1),1),1)</f>
        <v>1</v>
      </c>
      <c r="AD123">
        <f t="shared" si="4"/>
        <v>0</v>
      </c>
      <c r="AE123">
        <f>IF(U123&lt;&gt;"",IF(AB123="SI",IF(U123&lt;='fecha informe'!$A$2,IF(consolidado!B123&lt;1,0,1),1),1),1)</f>
        <v>1</v>
      </c>
      <c r="AG123" t="b">
        <f>IF(OR(consolidado!$I123="Ministerio de Salud",consolidado!$I123="DNP"),IF(B123&lt;&gt;[1]consolidado!B123,TRUE,FALSE),FALSE)</f>
        <v>0</v>
      </c>
      <c r="AH123" t="b">
        <f>IF(OR(consolidado!$I123="Ministerio de Salud",consolidado!$I123="DNP"),IF(D123&lt;&gt;[1]consolidado!D123,TRUE,FALSE),FALSE)</f>
        <v>0</v>
      </c>
      <c r="AI123" t="b">
        <f>IF(OR(consolidado!$I123="Ministerio de Salud",consolidado!$I123="DNP"),IF(E123&lt;&gt;[1]consolidado!E123,TRUE,FALSE),FALSE)</f>
        <v>0</v>
      </c>
      <c r="AJ123" t="b">
        <f>IF(OR(consolidado!$I123="Ministerio de Salud",consolidado!$I123="DNP"),IF(F123&lt;&gt;[1]consolidado!F123,TRUE,FALSE),FALSE)</f>
        <v>0</v>
      </c>
      <c r="AK123" t="b">
        <f>IF(OR(consolidado!$I123="Ministerio de Salud",consolidado!$I123="DNP"),IF(G123&lt;&gt;[1]consolidado!G123,TRUE,FALSE),FALSE)</f>
        <v>0</v>
      </c>
    </row>
    <row r="124" spans="1:37" s="6" customFormat="1" hidden="1" x14ac:dyDescent="0.25">
      <c r="A124" s="6">
        <v>16</v>
      </c>
      <c r="B124" s="34">
        <v>0.2</v>
      </c>
      <c r="C124" s="7">
        <v>42643</v>
      </c>
      <c r="D124" s="6" t="s">
        <v>741</v>
      </c>
      <c r="E124" s="6" t="s">
        <v>724</v>
      </c>
      <c r="F124" s="6" t="s">
        <v>738</v>
      </c>
      <c r="G124" s="6" t="s">
        <v>742</v>
      </c>
      <c r="H124" s="6">
        <v>16</v>
      </c>
      <c r="I124" s="6" t="s">
        <v>29</v>
      </c>
      <c r="J124" s="6" t="s">
        <v>13</v>
      </c>
      <c r="K124" s="6" t="s">
        <v>13</v>
      </c>
      <c r="L124" s="6" t="s">
        <v>14</v>
      </c>
      <c r="M124" s="6" t="s">
        <v>740</v>
      </c>
      <c r="N124" t="str">
        <f>VLOOKUP(H124,acciones!$A$2:$I$144,6)</f>
        <v xml:space="preserve">
Acoger desde el Consejo Superior de Política Criminal, el Observatorio de Política Criminal como herramienta técnica de apoyo para liderar el Comité de Información de Política Criminal.</v>
      </c>
      <c r="O124" t="str">
        <f>VLOOKUP(H124,acciones!$A$2:$I$144,5)</f>
        <v>PR-OG-VIGÉSIMO SEGUNDO 12</v>
      </c>
      <c r="P124" t="str">
        <f>VLOOKUP(H124,acciones!$A$1:$J$144,8)</f>
        <v>Crear de una instancia técnica de carácter permanente que consolide un Sistema de información sobre la Política Criminal, con la función de i) consolidar un Sistema de información sobre Poítica Criminal, serio y confiable, (ii) establecer los mecanismos de incorporación de la información por parte de las entidades con injerencia en la política criminal, (iii) diseñar los mecanismos de acceso a la información, y (iv) hacer una valoración de los resultados de dicho sistema de información con el fin de potenciar sus resultados y solucionar los problemas que pueda implicar su desarrollo.</v>
      </c>
      <c r="Q124" s="4">
        <f>VLOOKUP(H124,acciones!$A$2:$P$144,11,0)</f>
        <v>42468</v>
      </c>
      <c r="R124" s="4">
        <f>VLOOKUP(H124,acciones!$A$2:$P$144,12,0)</f>
        <v>42713</v>
      </c>
      <c r="S124" t="str">
        <f>VLOOKUP(H124,acciones!$A$2:$P$144,13,0)</f>
        <v>Roselin Martínez Rosales
(Directora de Atención y Tratamiento)</v>
      </c>
      <c r="T124">
        <f>VLOOKUP(H124,acciones!$A$2:$P$144,14,0)</f>
        <v>180</v>
      </c>
      <c r="U124" s="4">
        <f>VLOOKUP(H124,acciones!$A$2:$P$144,15,0)</f>
        <v>42713</v>
      </c>
      <c r="V124">
        <f>VLOOKUP(H124,acciones!$A$2:$P$144,16,0)</f>
        <v>1</v>
      </c>
      <c r="W124" t="str">
        <f>VLOOKUP(O124,ponderacion_problematica_orden!$B$2:$G$164,3,0)</f>
        <v>1. La Desarticulación de la política criminal y el Estado de Cosas Inconstitucional</v>
      </c>
      <c r="X124">
        <f>VLOOKUP(O124,ponderacion_problematica_orden!$B$2:$G$164,4,0)</f>
        <v>0</v>
      </c>
      <c r="Y124">
        <f>VLOOKUP(H124,ponderacion_acciones_orden!$A$2:$I$144,9,0)</f>
        <v>10</v>
      </c>
      <c r="Z124">
        <f>VLOOKUP(O124,ponderacion_problematica_orden!$B$2:$G$164,5,0)</f>
        <v>10</v>
      </c>
      <c r="AA124">
        <f>VLOOKUP(O124,ponderacion_problematica_orden!$B$2:$G$164,6,0)</f>
        <v>10</v>
      </c>
      <c r="AB124" t="str">
        <f>IF(Q124&lt;='fecha informe'!$A$2,"SI","NO")</f>
        <v>SI</v>
      </c>
      <c r="AC124">
        <f>IF(AB124="SI",IF(R124&lt;='fecha informe'!$A$2,IF(consolidado!B124&lt;1,0,1),1),1)</f>
        <v>1</v>
      </c>
      <c r="AD124">
        <f t="shared" si="4"/>
        <v>0</v>
      </c>
      <c r="AE124">
        <f>IF(U124&lt;&gt;"",IF(AB124="SI",IF(U124&lt;='fecha informe'!$A$2,IF(consolidado!B124&lt;1,0,1),1),1),1)</f>
        <v>1</v>
      </c>
      <c r="AG124" t="b">
        <f>IF(OR(consolidado!$I124="Ministerio de Salud",consolidado!$I124="DNP"),IF(B124&lt;&gt;[1]consolidado!B124,TRUE,FALSE),FALSE)</f>
        <v>0</v>
      </c>
      <c r="AH124" t="b">
        <f>IF(OR(consolidado!$I124="Ministerio de Salud",consolidado!$I124="DNP"),IF(D124&lt;&gt;[1]consolidado!D124,TRUE,FALSE),FALSE)</f>
        <v>0</v>
      </c>
      <c r="AI124" t="b">
        <f>IF(OR(consolidado!$I124="Ministerio de Salud",consolidado!$I124="DNP"),IF(E124&lt;&gt;[1]consolidado!E124,TRUE,FALSE),FALSE)</f>
        <v>0</v>
      </c>
      <c r="AJ124" t="b">
        <f>IF(OR(consolidado!$I124="Ministerio de Salud",consolidado!$I124="DNP"),IF(F124&lt;&gt;[1]consolidado!F124,TRUE,FALSE),FALSE)</f>
        <v>0</v>
      </c>
      <c r="AK124" t="b">
        <f>IF(OR(consolidado!$I124="Ministerio de Salud",consolidado!$I124="DNP"),IF(G124&lt;&gt;[1]consolidado!G124,TRUE,FALSE),FALSE)</f>
        <v>0</v>
      </c>
    </row>
    <row r="125" spans="1:37" s="6" customFormat="1" x14ac:dyDescent="0.25">
      <c r="A125" s="6">
        <v>23</v>
      </c>
      <c r="B125" s="34" t="s">
        <v>13</v>
      </c>
      <c r="C125" s="7" t="s">
        <v>13</v>
      </c>
      <c r="D125" s="6" t="s">
        <v>743</v>
      </c>
      <c r="E125" s="6" t="s">
        <v>13</v>
      </c>
      <c r="F125" s="6" t="s">
        <v>13</v>
      </c>
      <c r="G125" s="6" t="s">
        <v>13</v>
      </c>
      <c r="H125" s="6">
        <v>23</v>
      </c>
      <c r="I125" s="6" t="s">
        <v>29</v>
      </c>
      <c r="J125" s="6" t="s">
        <v>13</v>
      </c>
      <c r="K125" s="6" t="s">
        <v>13</v>
      </c>
      <c r="L125" s="6" t="s">
        <v>14</v>
      </c>
      <c r="M125" s="6" t="s">
        <v>13</v>
      </c>
      <c r="N125" t="str">
        <f>VLOOKUP(H125,acciones!$A$2:$I$144,6)</f>
        <v>Construir un mapa de ruta sobre el tratamiento resocializador y la concesión de beneficios administrativos. (sujeto a aprobación de recursos el proyecto de inversión 2017)</v>
      </c>
      <c r="O125" t="str">
        <f>VLOOKUP(H125,acciones!$A$2:$I$144,5)</f>
        <v>PR-OG-VIGÉSIMO SEGUNDO 13</v>
      </c>
      <c r="P125" t="str">
        <f>VLOOKUP(H125,acciones!$A$1:$J$144,8)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125" s="4">
        <f>VLOOKUP(H125,acciones!$A$2:$P$144,11,0)</f>
        <v>42736</v>
      </c>
      <c r="R125" s="4">
        <f>VLOOKUP(H125,acciones!$A$2:$P$144,12,0)</f>
        <v>43100</v>
      </c>
      <c r="S125" t="str">
        <f>VLOOKUP(H125,acciones!$A$2:$P$144,13,0)</f>
        <v>Eduardo Efrain Freire Delgado, 
Mauricio Perfetti, 
Claudia Jineth Alvarez Benitez- DANE</v>
      </c>
      <c r="T125">
        <f>VLOOKUP(H125,acciones!$A$2:$P$144,14,0)</f>
        <v>730</v>
      </c>
      <c r="U125" s="4">
        <f>VLOOKUP(H125,acciones!$A$2:$P$144,15,0)</f>
        <v>43260</v>
      </c>
      <c r="V125">
        <f>VLOOKUP(H125,acciones!$A$2:$P$144,16,0)</f>
        <v>7</v>
      </c>
      <c r="W125" t="str">
        <f>VLOOKUP(O125,ponderacion_problematica_orden!$B$2:$G$164,3,0)</f>
        <v>1. La Desarticulación de la política criminal y el Estado de Cosas Inconstitucional</v>
      </c>
      <c r="X125" t="str">
        <f>VLOOKUP(O125,ponderacion_problematica_orden!$B$2:$G$164,4,0)</f>
        <v>d. La imposibilidad de realizar actividades tendientes a la resocialización o a la redención de la pena</v>
      </c>
      <c r="Y125">
        <f>VLOOKUP(H125,ponderacion_acciones_orden!$A$2:$I$144,9,0)</f>
        <v>10</v>
      </c>
      <c r="Z125">
        <f>VLOOKUP(O125,ponderacion_problematica_orden!$B$2:$G$164,5,0)</f>
        <v>10</v>
      </c>
      <c r="AA125">
        <f>VLOOKUP(O125,ponderacion_problematica_orden!$B$2:$G$164,6,0)</f>
        <v>10</v>
      </c>
      <c r="AB125" t="str">
        <f>IF(Q125&lt;='fecha informe'!$A$2,"SI","NO")</f>
        <v>NO</v>
      </c>
      <c r="AC125">
        <f>IF(AB125="SI",IF(R125&lt;='fecha informe'!$A$2,IF(consolidado!B125&lt;1,0,1),1),1)</f>
        <v>1</v>
      </c>
      <c r="AD125">
        <f t="shared" si="4"/>
        <v>0</v>
      </c>
      <c r="AE125">
        <f>IF(U125&lt;&gt;"",IF(AB125="SI",IF(U125&lt;='fecha informe'!$A$2,IF(consolidado!B125&lt;1,0,1),1),1),1)</f>
        <v>1</v>
      </c>
      <c r="AG125" t="b">
        <f>IF(OR(consolidado!$I125="Ministerio de Salud",consolidado!$I125="DNP"),IF(B125&lt;&gt;[1]consolidado!B125,TRUE,FALSE),FALSE)</f>
        <v>0</v>
      </c>
      <c r="AH125" t="b">
        <f>IF(OR(consolidado!$I125="Ministerio de Salud",consolidado!$I125="DNP"),IF(D125&lt;&gt;[1]consolidado!D125,TRUE,FALSE),FALSE)</f>
        <v>0</v>
      </c>
      <c r="AI125" t="b">
        <f>IF(OR(consolidado!$I125="Ministerio de Salud",consolidado!$I125="DNP"),IF(E125&lt;&gt;[1]consolidado!E125,TRUE,FALSE),FALSE)</f>
        <v>0</v>
      </c>
      <c r="AJ125" t="b">
        <f>IF(OR(consolidado!$I125="Ministerio de Salud",consolidado!$I125="DNP"),IF(F125&lt;&gt;[1]consolidado!F125,TRUE,FALSE),FALSE)</f>
        <v>0</v>
      </c>
      <c r="AK125" t="b">
        <f>IF(OR(consolidado!$I125="Ministerio de Salud",consolidado!$I125="DNP"),IF(G125&lt;&gt;[1]consolidado!G125,TRUE,FALSE),FALSE)</f>
        <v>0</v>
      </c>
    </row>
    <row r="126" spans="1:37" s="6" customFormat="1" x14ac:dyDescent="0.25">
      <c r="A126" s="6">
        <v>24</v>
      </c>
      <c r="B126" s="34" t="s">
        <v>13</v>
      </c>
      <c r="C126" s="7" t="s">
        <v>13</v>
      </c>
      <c r="D126" s="6" t="s">
        <v>743</v>
      </c>
      <c r="E126" s="6" t="s">
        <v>13</v>
      </c>
      <c r="F126" s="6" t="s">
        <v>13</v>
      </c>
      <c r="G126" s="6" t="s">
        <v>13</v>
      </c>
      <c r="H126" s="6">
        <v>24</v>
      </c>
      <c r="I126" s="6" t="s">
        <v>29</v>
      </c>
      <c r="J126" s="6" t="s">
        <v>13</v>
      </c>
      <c r="K126" s="6" t="s">
        <v>13</v>
      </c>
      <c r="L126" s="6" t="s">
        <v>14</v>
      </c>
      <c r="M126" s="6" t="s">
        <v>13</v>
      </c>
      <c r="N126" t="str">
        <f>VLOOKUP(H126,acciones!$A$2:$I$144,6)</f>
        <v>Analizar el impacto del tratamiento penitenciario en la población condenada por los cinco delitos con mayor participación en el sistema penitenciario y carcelario (sujeto a aprobación de recursos el proyecto de inversión 2017)</v>
      </c>
      <c r="O126" t="str">
        <f>VLOOKUP(H126,acciones!$A$2:$I$144,5)</f>
        <v>PR-OG-VIGÉSIMO SEGUNDO 13</v>
      </c>
      <c r="P126" t="str">
        <f>VLOOKUP(H126,acciones!$A$1:$J$144,8)</f>
        <v>Elaborar un plan integral de programas y actividades de resocialización; fijar fases y plazos de implementación y ejecución, con el objetivo de medir resultados graduales. (A cargo de INPEC, USPEC, Ministerio de Educación, Ministerio de Justicia, DNP y Consejo Superior de Política Criminal)</v>
      </c>
      <c r="Q126" s="4">
        <f>VLOOKUP(H126,acciones!$A$2:$P$144,11,0)</f>
        <v>42736</v>
      </c>
      <c r="R126" s="4">
        <f>VLOOKUP(H126,acciones!$A$2:$P$144,12,0)</f>
        <v>43100</v>
      </c>
      <c r="S126" t="str">
        <f>VLOOKUP(H126,acciones!$A$2:$P$144,13,0)</f>
        <v>Eduardo Efrain Freire Delgado, 
Mauricio Perfetti, 
Claudia Jineth Alvarez Benitez- DANE</v>
      </c>
      <c r="T126">
        <f>VLOOKUP(H126,acciones!$A$2:$P$144,14,0)</f>
        <v>730</v>
      </c>
      <c r="U126" s="4">
        <f>VLOOKUP(H126,acciones!$A$2:$P$144,15,0)</f>
        <v>43260</v>
      </c>
      <c r="V126">
        <f>VLOOKUP(H126,acciones!$A$2:$P$144,16,0)</f>
        <v>7</v>
      </c>
      <c r="W126" t="str">
        <f>VLOOKUP(O126,ponderacion_problematica_orden!$B$2:$G$164,3,0)</f>
        <v>1. La Desarticulación de la política criminal y el Estado de Cosas Inconstitucional</v>
      </c>
      <c r="X126" t="str">
        <f>VLOOKUP(O126,ponderacion_problematica_orden!$B$2:$G$164,4,0)</f>
        <v>d. La imposibilidad de realizar actividades tendientes a la resocialización o a la redención de la pena</v>
      </c>
      <c r="Y126">
        <f>VLOOKUP(H126,ponderacion_acciones_orden!$A$2:$I$144,9,0)</f>
        <v>10</v>
      </c>
      <c r="Z126">
        <f>VLOOKUP(O126,ponderacion_problematica_orden!$B$2:$G$164,5,0)</f>
        <v>10</v>
      </c>
      <c r="AA126">
        <f>VLOOKUP(O126,ponderacion_problematica_orden!$B$2:$G$164,6,0)</f>
        <v>10</v>
      </c>
      <c r="AB126" t="str">
        <f>IF(Q126&lt;='fecha informe'!$A$2,"SI","NO")</f>
        <v>NO</v>
      </c>
      <c r="AC126">
        <f>IF(AB126="SI",IF(R126&lt;='fecha informe'!$A$2,IF(consolidado!B126&lt;1,0,1),1),1)</f>
        <v>1</v>
      </c>
      <c r="AD126">
        <f t="shared" si="4"/>
        <v>0</v>
      </c>
      <c r="AE126">
        <f>IF(U126&lt;&gt;"",IF(AB126="SI",IF(U126&lt;='fecha informe'!$A$2,IF(consolidado!B126&lt;1,0,1),1),1),1)</f>
        <v>1</v>
      </c>
      <c r="AG126" t="b">
        <f>IF(OR(consolidado!$I126="Ministerio de Salud",consolidado!$I126="DNP"),IF(B126&lt;&gt;[1]consolidado!B126,TRUE,FALSE),FALSE)</f>
        <v>0</v>
      </c>
      <c r="AH126" t="b">
        <f>IF(OR(consolidado!$I126="Ministerio de Salud",consolidado!$I126="DNP"),IF(D126&lt;&gt;[1]consolidado!D126,TRUE,FALSE),FALSE)</f>
        <v>0</v>
      </c>
      <c r="AI126" t="b">
        <f>IF(OR(consolidado!$I126="Ministerio de Salud",consolidado!$I126="DNP"),IF(E126&lt;&gt;[1]consolidado!E126,TRUE,FALSE),FALSE)</f>
        <v>0</v>
      </c>
      <c r="AJ126" t="b">
        <f>IF(OR(consolidado!$I126="Ministerio de Salud",consolidado!$I126="DNP"),IF(F126&lt;&gt;[1]consolidado!F126,TRUE,FALSE),FALSE)</f>
        <v>0</v>
      </c>
      <c r="AK126" t="b">
        <f>IF(OR(consolidado!$I126="Ministerio de Salud",consolidado!$I126="DNP"),IF(G126&lt;&gt;[1]consolidado!G126,TRUE,FALSE),FALSE)</f>
        <v>0</v>
      </c>
    </row>
    <row r="127" spans="1:37" s="6" customFormat="1" hidden="1" x14ac:dyDescent="0.25">
      <c r="A127" s="6">
        <v>30</v>
      </c>
      <c r="B127" s="34">
        <v>0.25</v>
      </c>
      <c r="C127" s="7">
        <v>42643</v>
      </c>
      <c r="D127" s="6" t="s">
        <v>744</v>
      </c>
      <c r="E127" s="6" t="s">
        <v>724</v>
      </c>
      <c r="F127" s="6" t="s">
        <v>745</v>
      </c>
      <c r="G127" s="6" t="s">
        <v>746</v>
      </c>
      <c r="H127" s="6">
        <v>30</v>
      </c>
      <c r="I127" s="6" t="s">
        <v>29</v>
      </c>
      <c r="J127" s="6" t="s">
        <v>13</v>
      </c>
      <c r="K127" s="6" t="s">
        <v>13</v>
      </c>
      <c r="L127" s="6" t="s">
        <v>14</v>
      </c>
      <c r="M127" s="6" t="s">
        <v>747</v>
      </c>
      <c r="N127" t="str">
        <f>VLOOKUP(H127,acciones!$A$2:$I$144,6)</f>
        <v>Coordinar con Defensoría y Consejo Superior de la Judicatura y el INPEC la construcción del cronograma para adelantar las brigadas jurídicas.</v>
      </c>
      <c r="O127" t="str">
        <f>VLOOKUP(H127,acciones!$A$2:$I$144,5)</f>
        <v>PR-OG-VIGÉSIMO SEGUNDO 14</v>
      </c>
      <c r="P127" t="str">
        <f>VLOOKUP(H127,acciones!$A$1:$J$144,8)</f>
        <v>Emprender todas las acciones necesarias para diseñar un cronograma de implementación de las brigadas jurídicas periódicas en los establecimientos de reclusión del país. (A cargo de Consejo Superior de la Judicatura, Ministerio de Justicia y Defensoría)</v>
      </c>
      <c r="Q127" s="4">
        <f>VLOOKUP(H127,acciones!$A$2:$P$144,11,0)</f>
        <v>42481</v>
      </c>
      <c r="R127" s="4">
        <f>VLOOKUP(H127,acciones!$A$2:$P$144,12,0)</f>
        <v>42591</v>
      </c>
      <c r="S127" t="str">
        <f>VLOOKUP(H127,acciones!$A$2:$P$144,13,0)</f>
        <v>Alejandro Trujillo - Asesor           Juliana Sotelo Lemus - Abogada Oficina Jurídica.                         Rene Garzón - Director de Infraestructura.</v>
      </c>
      <c r="T127">
        <f>VLOOKUP(H127,acciones!$A$2:$P$144,14,0)</f>
        <v>60</v>
      </c>
      <c r="U127" s="4">
        <f>VLOOKUP(H127,acciones!$A$2:$P$144,15,0)</f>
        <v>42591</v>
      </c>
      <c r="V127">
        <f>VLOOKUP(H127,acciones!$A$2:$P$144,16,0)</f>
        <v>1</v>
      </c>
      <c r="W127" t="str">
        <f>VLOOKUP(O127,ponderacion_problematica_orden!$B$2:$G$164,3,0)</f>
        <v>2. Hacinamiento y otras causas de violación masiva de derechos</v>
      </c>
      <c r="X127" t="str">
        <f>VLOOKUP(O127,ponderacion_problematica_orden!$B$2:$G$164,4,0)</f>
        <v>f.      Las demoras en la evacuación de las solicitudes de redención de penas y libertad condicional, fundada en el hacinamiento y reproductora del mismo.</v>
      </c>
      <c r="Y127">
        <f>VLOOKUP(H127,ponderacion_acciones_orden!$A$2:$I$144,9,0)</f>
        <v>10</v>
      </c>
      <c r="Z127">
        <f>VLOOKUP(O127,ponderacion_problematica_orden!$B$2:$G$164,5,0)</f>
        <v>10</v>
      </c>
      <c r="AA127">
        <f>VLOOKUP(O127,ponderacion_problematica_orden!$B$2:$G$164,6,0)</f>
        <v>10</v>
      </c>
      <c r="AB127" t="str">
        <f>IF(Q127&lt;='fecha informe'!$A$2,"SI","NO")</f>
        <v>SI</v>
      </c>
      <c r="AC127">
        <f>IF(AB127="SI",IF(R127&lt;='fecha informe'!$A$2,IF(consolidado!B127&lt;1,0,1),1),1)</f>
        <v>0</v>
      </c>
      <c r="AD127">
        <f t="shared" si="4"/>
        <v>0</v>
      </c>
      <c r="AE127">
        <f>IF(U127&lt;&gt;"",IF(AB127="SI",IF(U127&lt;='fecha informe'!$A$2,IF(consolidado!B127&lt;1,0,1),1),1),1)</f>
        <v>0</v>
      </c>
      <c r="AG127" t="b">
        <f>IF(OR(consolidado!$I127="Ministerio de Salud",consolidado!$I127="DNP"),IF(B127&lt;&gt;[1]consolidado!B127,TRUE,FALSE),FALSE)</f>
        <v>0</v>
      </c>
      <c r="AH127" t="b">
        <f>IF(OR(consolidado!$I127="Ministerio de Salud",consolidado!$I127="DNP"),IF(D127&lt;&gt;[1]consolidado!D127,TRUE,FALSE),FALSE)</f>
        <v>0</v>
      </c>
      <c r="AI127" t="b">
        <f>IF(OR(consolidado!$I127="Ministerio de Salud",consolidado!$I127="DNP"),IF(E127&lt;&gt;[1]consolidado!E127,TRUE,FALSE),FALSE)</f>
        <v>0</v>
      </c>
      <c r="AJ127" t="b">
        <f>IF(OR(consolidado!$I127="Ministerio de Salud",consolidado!$I127="DNP"),IF(F127&lt;&gt;[1]consolidado!F127,TRUE,FALSE),FALSE)</f>
        <v>0</v>
      </c>
      <c r="AK127" t="b">
        <f>IF(OR(consolidado!$I127="Ministerio de Salud",consolidado!$I127="DNP"),IF(G127&lt;&gt;[1]consolidado!G127,TRUE,FALSE),FALSE)</f>
        <v>0</v>
      </c>
    </row>
    <row r="128" spans="1:37" hidden="1" x14ac:dyDescent="0.25">
      <c r="A128" s="6">
        <v>31</v>
      </c>
      <c r="B128" s="34">
        <v>0.2</v>
      </c>
      <c r="C128" s="6">
        <v>42643</v>
      </c>
      <c r="D128" s="6" t="s">
        <v>748</v>
      </c>
      <c r="E128" s="6" t="s">
        <v>724</v>
      </c>
      <c r="F128" s="6" t="s">
        <v>749</v>
      </c>
      <c r="G128" s="6" t="s">
        <v>750</v>
      </c>
      <c r="H128" s="6">
        <v>31</v>
      </c>
      <c r="I128" s="6" t="s">
        <v>29</v>
      </c>
      <c r="J128" s="6" t="s">
        <v>13</v>
      </c>
      <c r="K128" s="6" t="s">
        <v>13</v>
      </c>
      <c r="L128" s="6" t="s">
        <v>14</v>
      </c>
      <c r="M128" s="6" t="s">
        <v>751</v>
      </c>
      <c r="N128" t="str">
        <f>VLOOKUP(H128,acciones!$A$2:$I$144,6)</f>
        <v>Coordinar con Defensoría y Consejo Superior de la Judicatura y el INPEC la realización de las brigadas jurídicas.</v>
      </c>
      <c r="O128" t="str">
        <f>VLOOKUP(H128,acciones!$A$2:$I$144,5)</f>
        <v>PR-OG-VIGÉSIMO SEGUNDO 15</v>
      </c>
      <c r="P128" t="str">
        <f>VLOOKUP(H128,acciones!$A$1:$J$144,8)</f>
        <v>Emprender todas las acciones necesarias para implementar brigadas jurídicas en los 16 establecimientos de reclusión accionados en los procesos acumulados. (A cargo de Consejo Superior de la Judicatura, Ministerio de Justicia y Defensoría)</v>
      </c>
      <c r="Q128" s="4">
        <f>VLOOKUP(H128,acciones!$A$2:$P$144,11,0)</f>
        <v>42481</v>
      </c>
      <c r="R128" s="4">
        <f>VLOOKUP(H128,acciones!$A$2:$P$144,12,0)</f>
        <v>42652</v>
      </c>
      <c r="S128">
        <f>VLOOKUP(H128,acciones!$A$2:$P$144,13,0)</f>
        <v>0</v>
      </c>
      <c r="T128">
        <f>VLOOKUP(H128,acciones!$A$2:$P$144,14,0)</f>
        <v>120</v>
      </c>
      <c r="U128" s="4">
        <f>VLOOKUP(H128,acciones!$A$2:$P$144,15,0)</f>
        <v>42652</v>
      </c>
      <c r="V128">
        <f>VLOOKUP(H128,acciones!$A$2:$P$144,16,0)</f>
        <v>1</v>
      </c>
      <c r="W128" t="str">
        <f>VLOOKUP(O128,ponderacion_problematica_orden!$B$2:$G$164,3,0)</f>
        <v>2. Hacinamiento y otras causas de violación masiva de derechos</v>
      </c>
      <c r="X128" t="str">
        <f>VLOOKUP(O128,ponderacion_problematica_orden!$B$2:$G$164,4,0)</f>
        <v>f.      Las demoras en la evacuación de las solicitudes de redención de penas y libertad condicional, fundada en el hacinamiento y reproductora del mismo.</v>
      </c>
      <c r="Y128">
        <f>VLOOKUP(H128,ponderacion_acciones_orden!$A$2:$I$144,9,0)</f>
        <v>10</v>
      </c>
      <c r="Z128">
        <f>VLOOKUP(O128,ponderacion_problematica_orden!$B$2:$G$164,5,0)</f>
        <v>10</v>
      </c>
      <c r="AA128">
        <f>VLOOKUP(O128,ponderacion_problematica_orden!$B$2:$G$164,6,0)</f>
        <v>10</v>
      </c>
      <c r="AB128" t="str">
        <f>IF(Q128&lt;='fecha informe'!$A$2,"SI","NO")</f>
        <v>SI</v>
      </c>
      <c r="AC128">
        <f>IF(AB128="SI",IF(R128&lt;='fecha informe'!$A$2,IF(consolidado!B128&lt;1,0,1),1),1)</f>
        <v>1</v>
      </c>
      <c r="AD128">
        <f t="shared" ref="AD128:AD143" si="5">IF(AB128="SI",IF(C128="No aplica",1,0),0)</f>
        <v>0</v>
      </c>
      <c r="AE128">
        <f>IF(U128&lt;&gt;"",IF(AB128="SI",IF(U128&lt;='fecha informe'!$A$2,IF(consolidado!B128&lt;1,0,1),1),1),1)</f>
        <v>1</v>
      </c>
      <c r="AG128" t="b">
        <f>IF(OR(consolidado!$I128="Ministerio de Salud",consolidado!$I128="DNP"),IF(B128&lt;&gt;[1]consolidado!B128,TRUE,FALSE),FALSE)</f>
        <v>0</v>
      </c>
      <c r="AH128" t="b">
        <f>IF(OR(consolidado!$I128="Ministerio de Salud",consolidado!$I128="DNP"),IF(D128&lt;&gt;[1]consolidado!D128,TRUE,FALSE),FALSE)</f>
        <v>0</v>
      </c>
      <c r="AI128" t="b">
        <f>IF(OR(consolidado!$I128="Ministerio de Salud",consolidado!$I128="DNP"),IF(E128&lt;&gt;[1]consolidado!E128,TRUE,FALSE),FALSE)</f>
        <v>0</v>
      </c>
      <c r="AJ128" t="b">
        <f>IF(OR(consolidado!$I128="Ministerio de Salud",consolidado!$I128="DNP"),IF(F128&lt;&gt;[1]consolidado!F128,TRUE,FALSE),FALSE)</f>
        <v>0</v>
      </c>
      <c r="AK128" t="b">
        <f>IF(OR(consolidado!$I128="Ministerio de Salud",consolidado!$I128="DNP"),IF(G128&lt;&gt;[1]consolidado!G128,TRUE,FALSE),FALSE)</f>
        <v>0</v>
      </c>
    </row>
    <row r="129" spans="1:37" hidden="1" x14ac:dyDescent="0.25">
      <c r="A129" s="6">
        <v>32</v>
      </c>
      <c r="B129" s="34">
        <v>0.25</v>
      </c>
      <c r="C129" s="6">
        <v>42643</v>
      </c>
      <c r="D129" s="6" t="s">
        <v>752</v>
      </c>
      <c r="E129" s="6" t="s">
        <v>13</v>
      </c>
      <c r="F129" s="6" t="s">
        <v>13</v>
      </c>
      <c r="G129" s="6" t="s">
        <v>753</v>
      </c>
      <c r="H129" s="6">
        <v>32</v>
      </c>
      <c r="I129" s="6" t="s">
        <v>29</v>
      </c>
      <c r="J129" s="6" t="s">
        <v>13</v>
      </c>
      <c r="K129" s="6" t="s">
        <v>13</v>
      </c>
      <c r="L129" s="6" t="s">
        <v>14</v>
      </c>
      <c r="M129" s="6" t="s">
        <v>754</v>
      </c>
      <c r="N129" t="str">
        <f>VLOOKUP(H129,acciones!$A$2:$I$144,6)</f>
        <v xml:space="preserve">Entregar al Comité de Información de Política Criminal un documento que contenga las necesidades de información que se requieren incluir en SISIPEC WEB, a partir de la coordinación con Defensoría, Consejo Superior de la Judicatura y el INPEC </v>
      </c>
      <c r="O129" t="str">
        <f>VLOOKUP(H129,acciones!$A$2:$I$144,5)</f>
        <v>PR-OG-VIGÉSIMO SEGUNDO 16</v>
      </c>
      <c r="P129" t="str">
        <f>VLOOKUP(H129,acciones!$A$1:$J$144,8)</f>
        <v>Recoger la información necesaria sobre las necesidades de información, acción y gestión que implican las brigadas jurídicas, para implementarlas en todos los establecimientos penitenciarios del país con base en el Sistema de Información, que deberá precisar las circunstancias y posibilidades jurídicas de los reclusos. (A cargo de Consejo Superior de la Judicatura, Ministerio de Justicia y Defensoría)</v>
      </c>
      <c r="Q129" s="4">
        <f>VLOOKUP(H129,acciones!$A$2:$P$144,11,0)</f>
        <v>42481</v>
      </c>
      <c r="R129" s="4">
        <f>VLOOKUP(H129,acciones!$A$2:$P$144,12,0)</f>
        <v>42652</v>
      </c>
      <c r="S129" t="str">
        <f>VLOOKUP(H129,acciones!$A$2:$P$144,13,0)</f>
        <v>Ing. Adriana Cetina hernandez 
(Oficina de Sistemas de Información)</v>
      </c>
      <c r="T129">
        <f>VLOOKUP(H129,acciones!$A$2:$P$144,14,0)</f>
        <v>120</v>
      </c>
      <c r="U129" s="4">
        <f>VLOOKUP(H129,acciones!$A$2:$P$144,15,0)</f>
        <v>42652</v>
      </c>
      <c r="V129">
        <f>VLOOKUP(H129,acciones!$A$2:$P$144,16,0)</f>
        <v>1</v>
      </c>
      <c r="W129" t="str">
        <f>VLOOKUP(O129,ponderacion_problematica_orden!$B$2:$G$164,3,0)</f>
        <v>2. Hacinamiento y otras causas de violación masiva de derechos</v>
      </c>
      <c r="X129" t="str">
        <f>VLOOKUP(O129,ponderacion_problematica_orden!$B$2:$G$164,4,0)</f>
        <v>f.      Las demoras en la evacuación de las solicitudes de redención de penas y libertad condicional, fundada en el hacinamiento y reproductora del mismo.</v>
      </c>
      <c r="Y129">
        <f>VLOOKUP(H129,ponderacion_acciones_orden!$A$2:$I$144,9,0)</f>
        <v>10</v>
      </c>
      <c r="Z129">
        <f>VLOOKUP(O129,ponderacion_problematica_orden!$B$2:$G$164,5,0)</f>
        <v>10</v>
      </c>
      <c r="AA129">
        <f>VLOOKUP(O129,ponderacion_problematica_orden!$B$2:$G$164,6,0)</f>
        <v>10</v>
      </c>
      <c r="AB129" t="str">
        <f>IF(Q129&lt;='fecha informe'!$A$2,"SI","NO")</f>
        <v>SI</v>
      </c>
      <c r="AC129">
        <f>IF(AB129="SI",IF(R129&lt;='fecha informe'!$A$2,IF(consolidado!B129&lt;1,0,1),1),1)</f>
        <v>1</v>
      </c>
      <c r="AD129">
        <f t="shared" si="5"/>
        <v>0</v>
      </c>
      <c r="AE129">
        <f>IF(U129&lt;&gt;"",IF(AB129="SI",IF(U129&lt;='fecha informe'!$A$2,IF(consolidado!B129&lt;1,0,1),1),1),1)</f>
        <v>1</v>
      </c>
      <c r="AG129" t="b">
        <f>IF(OR(consolidado!$I129="Ministerio de Salud",consolidado!$I129="DNP"),IF(B129&lt;&gt;[1]consolidado!B129,TRUE,FALSE),FALSE)</f>
        <v>0</v>
      </c>
      <c r="AH129" t="b">
        <f>IF(OR(consolidado!$I129="Ministerio de Salud",consolidado!$I129="DNP"),IF(D129&lt;&gt;[1]consolidado!D129,TRUE,FALSE),FALSE)</f>
        <v>0</v>
      </c>
      <c r="AI129" t="b">
        <f>IF(OR(consolidado!$I129="Ministerio de Salud",consolidado!$I129="DNP"),IF(E129&lt;&gt;[1]consolidado!E129,TRUE,FALSE),FALSE)</f>
        <v>0</v>
      </c>
      <c r="AJ129" t="b">
        <f>IF(OR(consolidado!$I129="Ministerio de Salud",consolidado!$I129="DNP"),IF(F129&lt;&gt;[1]consolidado!F129,TRUE,FALSE),FALSE)</f>
        <v>0</v>
      </c>
      <c r="AK129" t="b">
        <f>IF(OR(consolidado!$I129="Ministerio de Salud",consolidado!$I129="DNP"),IF(G129&lt;&gt;[1]consolidado!G129,TRUE,FALSE),FALSE)</f>
        <v>0</v>
      </c>
    </row>
    <row r="130" spans="1:37" hidden="1" x14ac:dyDescent="0.25">
      <c r="A130" s="6">
        <v>34</v>
      </c>
      <c r="B130" s="34">
        <v>0.1</v>
      </c>
      <c r="C130" s="6">
        <v>42643</v>
      </c>
      <c r="D130" s="6" t="s">
        <v>755</v>
      </c>
      <c r="E130" s="6" t="s">
        <v>756</v>
      </c>
      <c r="F130" s="6" t="s">
        <v>757</v>
      </c>
      <c r="G130" s="6" t="s">
        <v>758</v>
      </c>
      <c r="H130" s="6">
        <v>34</v>
      </c>
      <c r="I130" s="6" t="s">
        <v>29</v>
      </c>
      <c r="J130" s="6" t="s">
        <v>13</v>
      </c>
      <c r="K130" s="6" t="s">
        <v>13</v>
      </c>
      <c r="L130" s="6" t="s">
        <v>14</v>
      </c>
      <c r="M130" s="6" t="s">
        <v>759</v>
      </c>
      <c r="N130" t="str">
        <f>VLOOKUP(H130,acciones!$A$2:$I$144,6)</f>
        <v>Desde el Comité Intersdisciplinario, impulsar la construcción de los estándares en materia de vida carcelaria</v>
      </c>
      <c r="O130" t="str">
        <f>VLOOKUP(H130,acciones!$A$2:$I$144,5)</f>
        <v>PR-OG-VIGÉSIMO SEGUNDO 20</v>
      </c>
      <c r="P130" t="str">
        <f>VLOOKUP(H130,acciones!$A$1:$J$144,8)</f>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v>
      </c>
      <c r="Q130" s="4">
        <f>VLOOKUP(H130,acciones!$A$2:$P$144,11,0)</f>
        <v>42468</v>
      </c>
      <c r="R130" s="4">
        <f>VLOOKUP(H130,acciones!$A$2:$P$144,12,0)</f>
        <v>42651</v>
      </c>
      <c r="S130" t="str">
        <f>VLOOKUP(H130,acciones!$A$2:$P$144,13,0)</f>
        <v>MinJusticia - Diego Olarte - Dirección de Política Criminal y Penitenciaria</v>
      </c>
      <c r="T130">
        <f>VLOOKUP(H130,acciones!$A$2:$P$144,14,0)</f>
        <v>450</v>
      </c>
      <c r="U130" s="4">
        <f>VLOOKUP(H130,acciones!$A$2:$P$144,15,0)</f>
        <v>42987</v>
      </c>
      <c r="V130">
        <f>VLOOKUP(H130,acciones!$A$2:$P$144,16,0)</f>
        <v>3</v>
      </c>
      <c r="W130" t="str">
        <f>VLOOKUP(O130,ponderacion_problematica_orden!$B$2:$G$164,3,0)</f>
        <v>2. Hacinamiento y otras causas de violación masiva de derechos</v>
      </c>
      <c r="X130" t="str">
        <f>VLOOKUP(O130,ponderacion_problematica_orden!$B$2:$G$164,4,0)</f>
        <v>a.    El hacinamiento y los efectos en cuanto a la reducción de espacios para el descanso nocturno.</v>
      </c>
      <c r="Y130">
        <f>VLOOKUP(H130,ponderacion_acciones_orden!$A$2:$I$144,9,0)</f>
        <v>10</v>
      </c>
      <c r="Z130">
        <f>VLOOKUP(O130,ponderacion_problematica_orden!$B$2:$G$164,5,0)</f>
        <v>10</v>
      </c>
      <c r="AA130">
        <f>VLOOKUP(O130,ponderacion_problematica_orden!$B$2:$G$164,6,0)</f>
        <v>10</v>
      </c>
      <c r="AB130" t="str">
        <f>IF(Q130&lt;='fecha informe'!$A$2,"SI","NO")</f>
        <v>SI</v>
      </c>
      <c r="AC130">
        <f>IF(AB130="SI",IF(R130&lt;='fecha informe'!$A$2,IF(consolidado!B130&lt;1,0,1),1),1)</f>
        <v>1</v>
      </c>
      <c r="AD130">
        <f t="shared" si="5"/>
        <v>0</v>
      </c>
      <c r="AE130">
        <f>IF(U130&lt;&gt;"",IF(AB130="SI",IF(U130&lt;='fecha informe'!$A$2,IF(consolidado!B130&lt;1,0,1),1),1),1)</f>
        <v>1</v>
      </c>
      <c r="AG130" t="b">
        <f>IF(OR(consolidado!$I130="Ministerio de Salud",consolidado!$I130="DNP"),IF(B130&lt;&gt;[1]consolidado!B130,TRUE,FALSE),FALSE)</f>
        <v>0</v>
      </c>
      <c r="AH130" t="b">
        <f>IF(OR(consolidado!$I130="Ministerio de Salud",consolidado!$I130="DNP"),IF(D130&lt;&gt;[1]consolidado!D130,TRUE,FALSE),FALSE)</f>
        <v>0</v>
      </c>
      <c r="AI130" t="b">
        <f>IF(OR(consolidado!$I130="Ministerio de Salud",consolidado!$I130="DNP"),IF(E130&lt;&gt;[1]consolidado!E130,TRUE,FALSE),FALSE)</f>
        <v>0</v>
      </c>
      <c r="AJ130" t="b">
        <f>IF(OR(consolidado!$I130="Ministerio de Salud",consolidado!$I130="DNP"),IF(F130&lt;&gt;[1]consolidado!F130,TRUE,FALSE),FALSE)</f>
        <v>0</v>
      </c>
      <c r="AK130" t="b">
        <f>IF(OR(consolidado!$I130="Ministerio de Salud",consolidado!$I130="DNP"),IF(G130&lt;&gt;[1]consolidado!G130,TRUE,FALSE),FALSE)</f>
        <v>0</v>
      </c>
    </row>
    <row r="131" spans="1:37" hidden="1" x14ac:dyDescent="0.25">
      <c r="A131" s="6">
        <v>35</v>
      </c>
      <c r="B131" s="34">
        <v>1</v>
      </c>
      <c r="C131" s="6">
        <v>42643</v>
      </c>
      <c r="D131" s="6" t="s">
        <v>760</v>
      </c>
      <c r="E131" s="6" t="s">
        <v>13</v>
      </c>
      <c r="F131" s="6" t="s">
        <v>13</v>
      </c>
      <c r="G131" s="6" t="s">
        <v>13</v>
      </c>
      <c r="H131" s="6">
        <v>35</v>
      </c>
      <c r="I131" s="6" t="s">
        <v>29</v>
      </c>
      <c r="J131" s="6" t="s">
        <v>13</v>
      </c>
      <c r="K131" s="6" t="s">
        <v>13</v>
      </c>
      <c r="L131" s="6" t="s">
        <v>14</v>
      </c>
      <c r="M131" s="6" t="s">
        <v>761</v>
      </c>
      <c r="N131" t="str">
        <f>VLOOKUP(H131,acciones!$A$2:$I$144,6)</f>
        <v>Entregar al Comité de Información de Política Criminal las necesidades de información  en materia de cupos carcelarios de acuerdo con la sentencia</v>
      </c>
      <c r="O131" t="str">
        <f>VLOOKUP(H131,acciones!$A$2:$I$144,5)</f>
        <v>PR-OG-VIGÉSIMO SEGUNDO 20</v>
      </c>
      <c r="P131" t="str">
        <f>VLOOKUP(H131,acciones!$A$1:$J$144,8)</f>
        <v>Rehacer las bases de datos y estadísticas respecto de la capacidad real de los establecimientos de reclusión en el país, teniendo en cuenta que sólo puede contar cupos que cumplan con las condiciones mínimas de subsistencia digna y humana propuestas en la presente providencia y validadas, transformadas o identificadas por el Comité Interdisciplinario. (A cargo de INPEC, USPEC, Ministerio de Justicia)</v>
      </c>
      <c r="Q131" s="4">
        <f>VLOOKUP(H131,acciones!$A$2:$P$144,11,0)</f>
        <v>42494</v>
      </c>
      <c r="R131" s="4">
        <f>VLOOKUP(H131,acciones!$A$2:$P$144,12,0)</f>
        <v>42551</v>
      </c>
      <c r="S131" t="str">
        <f>VLOOKUP(H131,acciones!$A$2:$P$144,13,0)</f>
        <v>Guillermo Otálora</v>
      </c>
      <c r="T131">
        <f>VLOOKUP(H131,acciones!$A$2:$P$144,14,0)</f>
        <v>450</v>
      </c>
      <c r="U131" s="4">
        <f>VLOOKUP(H131,acciones!$A$2:$P$144,15,0)</f>
        <v>42987</v>
      </c>
      <c r="V131">
        <f>VLOOKUP(H131,acciones!$A$2:$P$144,16,0)</f>
        <v>3</v>
      </c>
      <c r="W131" t="str">
        <f>VLOOKUP(O131,ponderacion_problematica_orden!$B$2:$G$164,3,0)</f>
        <v>2. Hacinamiento y otras causas de violación masiva de derechos</v>
      </c>
      <c r="X131" t="str">
        <f>VLOOKUP(O131,ponderacion_problematica_orden!$B$2:$G$164,4,0)</f>
        <v>a.    El hacinamiento y los efectos en cuanto a la reducción de espacios para el descanso nocturno.</v>
      </c>
      <c r="Y131">
        <f>VLOOKUP(H131,ponderacion_acciones_orden!$A$2:$I$144,9,0)</f>
        <v>10</v>
      </c>
      <c r="Z131">
        <f>VLOOKUP(O131,ponderacion_problematica_orden!$B$2:$G$164,5,0)</f>
        <v>10</v>
      </c>
      <c r="AA131">
        <f>VLOOKUP(O131,ponderacion_problematica_orden!$B$2:$G$164,6,0)</f>
        <v>10</v>
      </c>
      <c r="AB131" t="str">
        <f>IF(Q131&lt;='fecha informe'!$A$2,"SI","NO")</f>
        <v>SI</v>
      </c>
      <c r="AC131">
        <f>IF(AB131="SI",IF(R131&lt;='fecha informe'!$A$2,IF(consolidado!B131&lt;1,0,1),1),1)</f>
        <v>1</v>
      </c>
      <c r="AD131">
        <f t="shared" si="5"/>
        <v>0</v>
      </c>
      <c r="AE131">
        <f>IF(U131&lt;&gt;"",IF(AB131="SI",IF(U131&lt;='fecha informe'!$A$2,IF(consolidado!B131&lt;1,0,1),1),1),1)</f>
        <v>1</v>
      </c>
      <c r="AG131" t="b">
        <f>IF(OR(consolidado!$I131="Ministerio de Salud",consolidado!$I131="DNP"),IF(B131&lt;&gt;[1]consolidado!B131,TRUE,FALSE),FALSE)</f>
        <v>0</v>
      </c>
      <c r="AH131" t="b">
        <f>IF(OR(consolidado!$I131="Ministerio de Salud",consolidado!$I131="DNP"),IF(D131&lt;&gt;[1]consolidado!D131,TRUE,FALSE),FALSE)</f>
        <v>0</v>
      </c>
      <c r="AI131" t="b">
        <f>IF(OR(consolidado!$I131="Ministerio de Salud",consolidado!$I131="DNP"),IF(E131&lt;&gt;[1]consolidado!E131,TRUE,FALSE),FALSE)</f>
        <v>0</v>
      </c>
      <c r="AJ131" t="b">
        <f>IF(OR(consolidado!$I131="Ministerio de Salud",consolidado!$I131="DNP"),IF(F131&lt;&gt;[1]consolidado!F131,TRUE,FALSE),FALSE)</f>
        <v>0</v>
      </c>
      <c r="AK131" t="b">
        <f>IF(OR(consolidado!$I131="Ministerio de Salud",consolidado!$I131="DNP"),IF(G131&lt;&gt;[1]consolidado!G131,TRUE,FALSE),FALSE)</f>
        <v>0</v>
      </c>
    </row>
    <row r="132" spans="1:37" hidden="1" x14ac:dyDescent="0.25">
      <c r="A132" s="6">
        <v>45</v>
      </c>
      <c r="B132" s="34">
        <v>1</v>
      </c>
      <c r="C132" s="6">
        <v>42643</v>
      </c>
      <c r="D132" s="6" t="s">
        <v>762</v>
      </c>
      <c r="E132" s="6" t="s">
        <v>724</v>
      </c>
      <c r="F132" s="6" t="s">
        <v>724</v>
      </c>
      <c r="G132" s="6" t="s">
        <v>724</v>
      </c>
      <c r="H132" s="6">
        <v>45</v>
      </c>
      <c r="I132" s="6" t="s">
        <v>29</v>
      </c>
      <c r="J132" s="6">
        <v>2</v>
      </c>
      <c r="K132" s="6">
        <v>2</v>
      </c>
      <c r="L132" s="6" t="s">
        <v>17</v>
      </c>
      <c r="M132" s="6" t="s">
        <v>763</v>
      </c>
      <c r="N132" t="str">
        <f>VLOOKUP(H132,acciones!$A$2:$I$144,6)</f>
        <v>Verificar que los proyectos de infraestructura penitenciaria y carcelaria presentados por la USPEC cumplan con los estándares para brindar las condiciones mínimas de subsistencia digna y humana a la población reclusa</v>
      </c>
      <c r="O132" t="str">
        <f>VLOOKUP(H132,acciones!$A$2:$I$144,5)</f>
        <v>PR-OG-VIGÉSIMO SEGUNDO 21</v>
      </c>
      <c r="P132" t="str">
        <f>VLOOKUP(H132,acciones!$A$1:$J$144,8)</f>
        <v>Ajustar todos los proyectos que se estén ejecutando o implementando a las condiciones mínimas de subsistencia digna y humana propuestas en la presente providencia. (A cargo de INPEC, USPEC, DNP y Ministerio de Justicia)</v>
      </c>
      <c r="Q132" s="4">
        <f>VLOOKUP(H132,acciones!$A$2:$P$144,11,0)</f>
        <v>42833</v>
      </c>
      <c r="R132" s="4" t="str">
        <f>VLOOKUP(H132,acciones!$A$2:$P$144,12,0)</f>
        <v>Permanente</v>
      </c>
      <c r="S132" t="str">
        <f>VLOOKUP(H132,acciones!$A$2:$P$144,13,0)</f>
        <v>Guillermo Otálora</v>
      </c>
      <c r="T132">
        <f>VLOOKUP(H132,acciones!$A$2:$P$144,14,0)</f>
        <v>180</v>
      </c>
      <c r="U132" s="4">
        <f>VLOOKUP(H132,acciones!$A$2:$P$144,15,0)</f>
        <v>42713</v>
      </c>
      <c r="V132">
        <f>VLOOKUP(H132,acciones!$A$2:$P$144,16,0)</f>
        <v>4</v>
      </c>
      <c r="W132" t="str">
        <f>VLOOKUP(O132,ponderacion_problematica_orden!$B$2:$G$164,3,0)</f>
        <v>2. Hacinamiento y otras causas de violación masiva de derechos</v>
      </c>
      <c r="X132" t="str">
        <f>VLOOKUP(O132,ponderacion_problematica_orden!$B$2:$G$164,4,0)</f>
        <v>a.    El hacinamiento y los efectos en cuanto a la reducción de espacios para el descanso nocturno.</v>
      </c>
      <c r="Y132">
        <f>VLOOKUP(H132,ponderacion_acciones_orden!$A$2:$I$144,9,0)</f>
        <v>10</v>
      </c>
      <c r="Z132">
        <f>VLOOKUP(O132,ponderacion_problematica_orden!$B$2:$G$164,5,0)</f>
        <v>10</v>
      </c>
      <c r="AA132">
        <f>VLOOKUP(O132,ponderacion_problematica_orden!$B$2:$G$164,6,0)</f>
        <v>10</v>
      </c>
      <c r="AB132" t="str">
        <f>IF(Q132&lt;='fecha informe'!$A$2,"SI","NO")</f>
        <v>NO</v>
      </c>
      <c r="AC132">
        <f>IF(AB132="SI",IF(R132&lt;='fecha informe'!$A$2,IF(consolidado!B132&lt;1,0,1),1),1)</f>
        <v>1</v>
      </c>
      <c r="AD132">
        <f t="shared" si="5"/>
        <v>0</v>
      </c>
      <c r="AE132">
        <f>IF(U132&lt;&gt;"",IF(AB132="SI",IF(U132&lt;='fecha informe'!$A$2,IF(consolidado!B132&lt;1,0,1),1),1),1)</f>
        <v>1</v>
      </c>
      <c r="AG132" t="b">
        <f>IF(OR(consolidado!$I132="Ministerio de Salud",consolidado!$I132="DNP"),IF(B132&lt;&gt;[1]consolidado!B132,TRUE,FALSE),FALSE)</f>
        <v>0</v>
      </c>
      <c r="AH132" t="b">
        <f>IF(OR(consolidado!$I132="Ministerio de Salud",consolidado!$I132="DNP"),IF(D132&lt;&gt;[1]consolidado!D132,TRUE,FALSE),FALSE)</f>
        <v>0</v>
      </c>
      <c r="AI132" t="b">
        <f>IF(OR(consolidado!$I132="Ministerio de Salud",consolidado!$I132="DNP"),IF(E132&lt;&gt;[1]consolidado!E132,TRUE,FALSE),FALSE)</f>
        <v>0</v>
      </c>
      <c r="AJ132" t="b">
        <f>IF(OR(consolidado!$I132="Ministerio de Salud",consolidado!$I132="DNP"),IF(F132&lt;&gt;[1]consolidado!F132,TRUE,FALSE),FALSE)</f>
        <v>0</v>
      </c>
      <c r="AK132" t="b">
        <f>IF(OR(consolidado!$I132="Ministerio de Salud",consolidado!$I132="DNP"),IF(G132&lt;&gt;[1]consolidado!G132,TRUE,FALSE),FALSE)</f>
        <v>0</v>
      </c>
    </row>
    <row r="133" spans="1:37" hidden="1" x14ac:dyDescent="0.25">
      <c r="A133" s="6">
        <v>55</v>
      </c>
      <c r="B133" s="34">
        <v>1</v>
      </c>
      <c r="C133" s="6">
        <v>42643</v>
      </c>
      <c r="D133" s="6" t="s">
        <v>762</v>
      </c>
      <c r="E133" s="6" t="s">
        <v>724</v>
      </c>
      <c r="F133" s="6" t="s">
        <v>724</v>
      </c>
      <c r="G133" s="6" t="s">
        <v>724</v>
      </c>
      <c r="H133" s="6">
        <v>55</v>
      </c>
      <c r="I133" s="6" t="s">
        <v>29</v>
      </c>
      <c r="J133" s="6">
        <v>2</v>
      </c>
      <c r="K133" s="6">
        <v>2</v>
      </c>
      <c r="L133" s="6" t="s">
        <v>17</v>
      </c>
      <c r="M133" s="6" t="s">
        <v>763</v>
      </c>
      <c r="N133" t="str">
        <f>VLOOKUP(H133,acciones!$A$2:$I$144,6)</f>
        <v>Verificar que los proyectos de infraestructura penitenciaria y carcelaria presentados por la USPEC cumplan con los estándares para brindar las condiciones mínimas de subsistencia digna y humana a la población reclusa</v>
      </c>
      <c r="O133" t="str">
        <f>VLOOKUP(H133,acciones!$A$2:$I$144,5)</f>
        <v>PR-OG-VIGÉSIMO SEGUNDO 23</v>
      </c>
      <c r="P133" t="str">
        <f>VLOOKUP(H133,acciones!$A$1:$J$144,8)</f>
        <v>Adecuar todos los proyectos que se estén ejecutando o implementando, relacionados con la adecuación y refacción de nuevos cupos dentro de los establecimientos carcelarios y penitenciarios en funcionamiento, para que se cumplan con las condiciones mínimas de subsistencia digna y humana propuestas en la presente providencia. (A cargo de INPEC, USPEC, DNP, Ministerio de Justicia)</v>
      </c>
      <c r="Q133" s="4">
        <f>VLOOKUP(H133,acciones!$A$2:$P$144,11,0)</f>
        <v>42833</v>
      </c>
      <c r="R133" s="4" t="str">
        <f>VLOOKUP(H133,acciones!$A$2:$P$144,12,0)</f>
        <v>Permanente</v>
      </c>
      <c r="S133" t="str">
        <f>VLOOKUP(H133,acciones!$A$2:$P$144,13,0)</f>
        <v>Alejandro Trujillo - Asesor           Juliana Sotelo Lemus - Abogada Oficina Jurídica.                            Rene Garzón - Director de Infraestructura.</v>
      </c>
      <c r="T133">
        <f>VLOOKUP(H133,acciones!$A$2:$P$144,14,0)</f>
        <v>420</v>
      </c>
      <c r="U133" s="4">
        <f>VLOOKUP(H133,acciones!$A$2:$P$144,15,0)</f>
        <v>42956</v>
      </c>
      <c r="V133">
        <f>VLOOKUP(H133,acciones!$A$2:$P$144,16,0)</f>
        <v>4</v>
      </c>
      <c r="W133" t="str">
        <f>VLOOKUP(O133,ponderacion_problematica_orden!$B$2:$G$164,3,0)</f>
        <v>2. Hacinamiento y otras causas de violación masiva de derechos</v>
      </c>
      <c r="X133" t="str">
        <f>VLOOKUP(O133,ponderacion_problematica_orden!$B$2:$G$164,4,0)</f>
        <v>a.    El hacinamiento y los efectos en cuanto a la reducción de espacios para el descanso nocturno.</v>
      </c>
      <c r="Y133">
        <f>VLOOKUP(H133,ponderacion_acciones_orden!$A$2:$I$144,9,0)</f>
        <v>10</v>
      </c>
      <c r="Z133">
        <f>VLOOKUP(O133,ponderacion_problematica_orden!$B$2:$G$164,5,0)</f>
        <v>10</v>
      </c>
      <c r="AA133">
        <f>VLOOKUP(O133,ponderacion_problematica_orden!$B$2:$G$164,6,0)</f>
        <v>10</v>
      </c>
      <c r="AB133" t="str">
        <f>IF(Q133&lt;='fecha informe'!$A$2,"SI","NO")</f>
        <v>NO</v>
      </c>
      <c r="AC133">
        <f>IF(AB133="SI",IF(R133&lt;='fecha informe'!$A$2,IF(consolidado!B133&lt;1,0,1),1),1)</f>
        <v>1</v>
      </c>
      <c r="AD133">
        <f t="shared" si="5"/>
        <v>0</v>
      </c>
      <c r="AE133">
        <f>IF(U133&lt;&gt;"",IF(AB133="SI",IF(U133&lt;='fecha informe'!$A$2,IF(consolidado!B133&lt;1,0,1),1),1),1)</f>
        <v>1</v>
      </c>
      <c r="AG133" t="b">
        <f>IF(OR(consolidado!$I133="Ministerio de Salud",consolidado!$I133="DNP"),IF(B133&lt;&gt;[1]consolidado!B133,TRUE,FALSE),FALSE)</f>
        <v>0</v>
      </c>
      <c r="AH133" t="b">
        <f>IF(OR(consolidado!$I133="Ministerio de Salud",consolidado!$I133="DNP"),IF(D133&lt;&gt;[1]consolidado!D133,TRUE,FALSE),FALSE)</f>
        <v>0</v>
      </c>
      <c r="AI133" t="b">
        <f>IF(OR(consolidado!$I133="Ministerio de Salud",consolidado!$I133="DNP"),IF(E133&lt;&gt;[1]consolidado!E133,TRUE,FALSE),FALSE)</f>
        <v>0</v>
      </c>
      <c r="AJ133" t="b">
        <f>IF(OR(consolidado!$I133="Ministerio de Salud",consolidado!$I133="DNP"),IF(F133&lt;&gt;[1]consolidado!F133,TRUE,FALSE),FALSE)</f>
        <v>0</v>
      </c>
      <c r="AK133" t="b">
        <f>IF(OR(consolidado!$I133="Ministerio de Salud",consolidado!$I133="DNP"),IF(G133&lt;&gt;[1]consolidado!G133,TRUE,FALSE),FALSE)</f>
        <v>0</v>
      </c>
    </row>
    <row r="134" spans="1:37" hidden="1" x14ac:dyDescent="0.25">
      <c r="A134" s="6">
        <v>62</v>
      </c>
      <c r="B134" s="34">
        <v>1</v>
      </c>
      <c r="C134" s="6">
        <v>42643</v>
      </c>
      <c r="D134" s="6" t="s">
        <v>762</v>
      </c>
      <c r="E134" s="6" t="s">
        <v>724</v>
      </c>
      <c r="F134" s="6" t="s">
        <v>724</v>
      </c>
      <c r="G134" s="6" t="s">
        <v>724</v>
      </c>
      <c r="H134" s="6">
        <v>62</v>
      </c>
      <c r="I134" s="6" t="s">
        <v>29</v>
      </c>
      <c r="J134" s="6">
        <v>2</v>
      </c>
      <c r="K134" s="6">
        <v>2</v>
      </c>
      <c r="L134" s="6" t="s">
        <v>17</v>
      </c>
      <c r="M134" s="6" t="s">
        <v>763</v>
      </c>
      <c r="N134" t="str">
        <f>VLOOKUP(H134,acciones!$A$2:$I$144,6)</f>
        <v>Verificar que los proyectos de infraestructura penitenciaria y carcelaria presentados por la USPEC cumplan con los estándares para brindar las condiciones mínimas de subsistencia digna y humana a la población reclusa</v>
      </c>
      <c r="O134" t="str">
        <f>VLOOKUP(H134,acciones!$A$2:$I$144,5)</f>
        <v>PR-OG-VIGÉSIMO SEGUNDO 24</v>
      </c>
      <c r="P134" t="str">
        <f>VLOOKUP(H134,acciones!$A$1:$J$144,8)</f>
        <v>Asegurarse de que todos los proyectos y diseños en infraestructura carcelaria y penitenciaria, cumplan de manera obligatoria con las condiciones mínimas de subsistencia digna y humana. Los proyectos que no satisfagan tales condiciones, no podrán ser ejecutados. Esas condiciones mínimas deberán consagrarse como requisitos previos para la aprobación de proyectos. (A cargo de INPEC, USPEC, DNP, Ministerio de Justicia)</v>
      </c>
      <c r="Q134" s="4">
        <f>VLOOKUP(H134,acciones!$A$2:$P$144,11,0)</f>
        <v>42833</v>
      </c>
      <c r="R134" s="4" t="str">
        <f>VLOOKUP(H134,acciones!$A$2:$P$144,12,0)</f>
        <v>Permanente</v>
      </c>
      <c r="S134" t="str">
        <f>VLOOKUP(H134,acciones!$A$2:$P$144,13,0)</f>
        <v>Alejandro Trujillo - Asesor                       Luisa Ariza - Directora de Logística(e)</v>
      </c>
      <c r="T134">
        <f>VLOOKUP(H134,acciones!$A$2:$P$144,14,0)</f>
        <v>360</v>
      </c>
      <c r="U134" s="4" t="str">
        <f>VLOOKUP(H134,acciones!$A$2:$P$144,15,0)</f>
        <v/>
      </c>
      <c r="V134">
        <f>VLOOKUP(H134,acciones!$A$2:$P$144,16,0)</f>
        <v>4</v>
      </c>
      <c r="W134" t="str">
        <f>VLOOKUP(O134,ponderacion_problematica_orden!$B$2:$G$164,3,0)</f>
        <v>2. Hacinamiento y otras causas de violación masiva de derechos</v>
      </c>
      <c r="X134" t="str">
        <f>VLOOKUP(O134,ponderacion_problematica_orden!$B$2:$G$164,4,0)</f>
        <v>a.    El hacinamiento y los efectos en cuanto a la reducción de espacios para el descanso nocturno.</v>
      </c>
      <c r="Y134">
        <f>VLOOKUP(H134,ponderacion_acciones_orden!$A$2:$I$144,9,0)</f>
        <v>10</v>
      </c>
      <c r="Z134">
        <f>VLOOKUP(O134,ponderacion_problematica_orden!$B$2:$G$164,5,0)</f>
        <v>10</v>
      </c>
      <c r="AA134">
        <f>VLOOKUP(O134,ponderacion_problematica_orden!$B$2:$G$164,6,0)</f>
        <v>10</v>
      </c>
      <c r="AB134" t="str">
        <f>IF(Q134&lt;='fecha informe'!$A$2,"SI","NO")</f>
        <v>NO</v>
      </c>
      <c r="AC134">
        <f>IF(AB134="SI",IF(R134&lt;='fecha informe'!$A$2,IF(consolidado!B134&lt;1,0,1),1),1)</f>
        <v>1</v>
      </c>
      <c r="AD134">
        <f t="shared" si="5"/>
        <v>0</v>
      </c>
      <c r="AE134">
        <f>IF(U134&lt;&gt;"",IF(AB134="SI",IF(U134&lt;='fecha informe'!$A$2,IF(consolidado!B134&lt;1,0,1),1),1),1)</f>
        <v>1</v>
      </c>
      <c r="AG134" t="b">
        <f>IF(OR(consolidado!$I134="Ministerio de Salud",consolidado!$I134="DNP"),IF(B134&lt;&gt;[1]consolidado!B134,TRUE,FALSE),FALSE)</f>
        <v>0</v>
      </c>
      <c r="AH134" t="b">
        <f>IF(OR(consolidado!$I134="Ministerio de Salud",consolidado!$I134="DNP"),IF(D134&lt;&gt;[1]consolidado!D134,TRUE,FALSE),FALSE)</f>
        <v>0</v>
      </c>
      <c r="AI134" t="b">
        <f>IF(OR(consolidado!$I134="Ministerio de Salud",consolidado!$I134="DNP"),IF(E134&lt;&gt;[1]consolidado!E134,TRUE,FALSE),FALSE)</f>
        <v>0</v>
      </c>
      <c r="AJ134" t="b">
        <f>IF(OR(consolidado!$I134="Ministerio de Salud",consolidado!$I134="DNP"),IF(F134&lt;&gt;[1]consolidado!F134,TRUE,FALSE),FALSE)</f>
        <v>0</v>
      </c>
      <c r="AK134" t="b">
        <f>IF(OR(consolidado!$I134="Ministerio de Salud",consolidado!$I134="DNP"),IF(G134&lt;&gt;[1]consolidado!G134,TRUE,FALSE),FALSE)</f>
        <v>0</v>
      </c>
    </row>
    <row r="135" spans="1:37" hidden="1" x14ac:dyDescent="0.25">
      <c r="A135" s="6">
        <v>67</v>
      </c>
      <c r="B135" s="34">
        <v>1</v>
      </c>
      <c r="C135" s="6">
        <v>42643</v>
      </c>
      <c r="D135" s="6" t="s">
        <v>764</v>
      </c>
      <c r="E135" s="6" t="s">
        <v>13</v>
      </c>
      <c r="F135" s="6" t="s">
        <v>13</v>
      </c>
      <c r="G135" s="6" t="s">
        <v>13</v>
      </c>
      <c r="H135" s="6">
        <v>67</v>
      </c>
      <c r="I135" s="6" t="s">
        <v>29</v>
      </c>
      <c r="J135" s="6">
        <v>7</v>
      </c>
      <c r="K135" s="6">
        <v>7</v>
      </c>
      <c r="L135" s="6" t="s">
        <v>17</v>
      </c>
      <c r="M135" s="6" t="s">
        <v>765</v>
      </c>
      <c r="N135" t="str">
        <f>VLOOKUP(H135,acciones!$A$2:$I$144,6)</f>
        <v>Como  miembro del Consejo Directivo del Fondo emitir las recomendaciones a que haya lugar.</v>
      </c>
      <c r="O135" t="str">
        <f>VLOOKUP(H135,acciones!$A$2:$I$144,5)</f>
        <v>PR-OG-VIGÉSIMO SEGUNDO 26</v>
      </c>
      <c r="P135" t="str">
        <f>VLOOKUP(H135,acciones!$A$1:$J$144,8)</f>
        <v>Continuar tomando todas las medidas necesarias para lograr una adecuada prestación del servicio de salud al interior de los establecimientos penitenciarios y carcelarios del país. En especial, las acciones encaminadas a diversificar las Empresas Promotoras de Salud y a la instauración de brigadas médicas en los centros de reclusión, de conformidad con la regulación que haga el Ministerio de Salud y Protección Social. (A cargo de INPEC, USPEC, DNP, Ministerio de Justicia)</v>
      </c>
      <c r="Q135" s="4">
        <f>VLOOKUP(H135,acciones!$A$2:$P$144,11,0)</f>
        <v>42468</v>
      </c>
      <c r="R135" s="4" t="str">
        <f>VLOOKUP(H135,acciones!$A$2:$P$144,12,0)</f>
        <v>Permanente</v>
      </c>
      <c r="S135" t="str">
        <f>VLOOKUP(H135,acciones!$A$2:$P$144,13,0)</f>
        <v>Presidencia de la República - Paula Acosta
INPEC, USPEC, MInSalud, SUperSalud, MinJusticia, Fiducia.</v>
      </c>
      <c r="T135">
        <f>VLOOKUP(H135,acciones!$A$2:$P$144,14,0)</f>
        <v>365</v>
      </c>
      <c r="U135" s="4">
        <f>VLOOKUP(H135,acciones!$A$2:$P$144,15,0)</f>
        <v>42895</v>
      </c>
      <c r="V135">
        <f>VLOOKUP(H135,acciones!$A$2:$P$144,16,0)</f>
        <v>5</v>
      </c>
      <c r="W135" t="str">
        <f>VLOOKUP(O135,ponderacion_problematica_orden!$B$2:$G$164,3,0)</f>
        <v>4. Deficiente sistema de salud en el sector penitenciario y carcelario</v>
      </c>
      <c r="X135" t="str">
        <f>VLOOKUP(O135,ponderacion_problematica_orden!$B$2:$G$164,4,0)</f>
        <v>c.     La precariedad de los servicios de salud.</v>
      </c>
      <c r="Y135">
        <f>VLOOKUP(H135,ponderacion_acciones_orden!$A$2:$I$144,9,0)</f>
        <v>10</v>
      </c>
      <c r="Z135">
        <f>VLOOKUP(O135,ponderacion_problematica_orden!$B$2:$G$164,5,0)</f>
        <v>10</v>
      </c>
      <c r="AA135">
        <f>VLOOKUP(O135,ponderacion_problematica_orden!$B$2:$G$164,6,0)</f>
        <v>10</v>
      </c>
      <c r="AB135" t="str">
        <f>IF(Q135&lt;='fecha informe'!$A$2,"SI","NO")</f>
        <v>SI</v>
      </c>
      <c r="AC135">
        <f>IF(AB135="SI",IF(R135&lt;='fecha informe'!$A$2,IF(consolidado!B135&lt;1,0,1),1),1)</f>
        <v>1</v>
      </c>
      <c r="AD135">
        <f t="shared" si="5"/>
        <v>0</v>
      </c>
      <c r="AE135">
        <f>IF(U135&lt;&gt;"",IF(AB135="SI",IF(U135&lt;='fecha informe'!$A$2,IF(consolidado!B135&lt;1,0,1),1),1),1)</f>
        <v>1</v>
      </c>
      <c r="AG135" t="b">
        <f>IF(OR(consolidado!$I135="Ministerio de Salud",consolidado!$I135="DNP"),IF(B135&lt;&gt;[1]consolidado!B135,TRUE,FALSE),FALSE)</f>
        <v>0</v>
      </c>
      <c r="AH135" t="b">
        <f>IF(OR(consolidado!$I135="Ministerio de Salud",consolidado!$I135="DNP"),IF(D135&lt;&gt;[1]consolidado!D135,TRUE,FALSE),FALSE)</f>
        <v>0</v>
      </c>
      <c r="AI135" t="b">
        <f>IF(OR(consolidado!$I135="Ministerio de Salud",consolidado!$I135="DNP"),IF(E135&lt;&gt;[1]consolidado!E135,TRUE,FALSE),FALSE)</f>
        <v>0</v>
      </c>
      <c r="AJ135" t="b">
        <f>IF(OR(consolidado!$I135="Ministerio de Salud",consolidado!$I135="DNP"),IF(F135&lt;&gt;[1]consolidado!F135,TRUE,FALSE),FALSE)</f>
        <v>0</v>
      </c>
      <c r="AK135" t="b">
        <f>IF(OR(consolidado!$I135="Ministerio de Salud",consolidado!$I135="DNP"),IF(G135&lt;&gt;[1]consolidado!G135,TRUE,FALSE),FALSE)</f>
        <v>0</v>
      </c>
    </row>
    <row r="136" spans="1:37" hidden="1" x14ac:dyDescent="0.25">
      <c r="A136" s="6">
        <v>78</v>
      </c>
      <c r="B136" s="34">
        <v>0.6</v>
      </c>
      <c r="C136" s="6">
        <v>42643</v>
      </c>
      <c r="D136" s="6" t="s">
        <v>766</v>
      </c>
      <c r="E136" s="6" t="s">
        <v>13</v>
      </c>
      <c r="F136" s="6" t="s">
        <v>13</v>
      </c>
      <c r="G136" s="6" t="s">
        <v>13</v>
      </c>
      <c r="H136" s="6">
        <v>78</v>
      </c>
      <c r="I136" s="6" t="s">
        <v>29</v>
      </c>
      <c r="J136" s="6" t="s">
        <v>13</v>
      </c>
      <c r="K136" s="6" t="s">
        <v>13</v>
      </c>
      <c r="L136" s="6" t="s">
        <v>14</v>
      </c>
      <c r="M136" s="6" t="s">
        <v>767</v>
      </c>
      <c r="N136" t="str">
        <f>VLOOKUP(H136,acciones!$A$2:$I$144,6)</f>
        <v>Las acciones se adelantarán en el marco del Subcomité de Información  creado el 4 de mayo de 2016 con la circular CIR16-00000009 de Presidencia de la República</v>
      </c>
      <c r="O136" t="str">
        <f>VLOOKUP(H136,acciones!$A$2:$I$144,5)</f>
        <v>PR-OG-VIGÉSIMO SEGUNDO 33</v>
      </c>
      <c r="P136" t="str">
        <f>VLOOKUP(H136,acciones!$A$1:$J$144,8)</f>
        <v xml:space="preserve">Adecuar el dominio web www.politicacriminal.gov.co para la publicidad e interoperabilidad de dicha información entre las entidades involucradas en la superación del ECI. El dominio web, además, deberá exhibir esquemáticamente las decisiones de esta Corporación, identificando las órdenes proferidas, el fin de las mismas, sus destinatarios, los términos conferidos y estado del cumplimiento, a través de informes de gestión, de resultado y de impacto en los derechos de las personas privadas de la libertad.  
Adicionalmente la página web en mención debe hacer visible información estadística que permita, a la ciudadanía, visualizar el avance en la superación del ECI, a través de las metas propuestas, los adelantos y mejoras, las dificultades y los rezagos existentes. ( En asocio con el Ministerio de Tecnologías de la Comunicación y las Comunicaciones)
PC-105 Publicar los proyectos y los avances, estancamientos o retrocesos en la superación del ECI a través de la página web http://www.politicacriminal.gov.co/
</v>
      </c>
      <c r="Q136" s="4">
        <f>VLOOKUP(H136,acciones!$A$2:$P$144,11,0)</f>
        <v>42494</v>
      </c>
      <c r="R136" s="4">
        <f>VLOOKUP(H136,acciones!$A$2:$P$144,12,0)</f>
        <v>42713</v>
      </c>
      <c r="S136" t="str">
        <f>VLOOKUP(H136,acciones!$A$2:$P$144,13,0)</f>
        <v>Guillermo Otálora</v>
      </c>
      <c r="T136">
        <f>VLOOKUP(H136,acciones!$A$2:$P$144,14,0)</f>
        <v>300</v>
      </c>
      <c r="U136" s="4">
        <f>VLOOKUP(H136,acciones!$A$2:$P$144,15,0)</f>
        <v>42834</v>
      </c>
      <c r="V136">
        <f>VLOOKUP(H136,acciones!$A$2:$P$144,16,0)</f>
        <v>2</v>
      </c>
      <c r="W136" t="str">
        <f>VLOOKUP(O136,ponderacion_problematica_orden!$B$2:$G$164,3,0)</f>
        <v>1. La Desarticulación de la política criminal y el Estado de Cosas Inconstitucional</v>
      </c>
      <c r="X136">
        <f>VLOOKUP(O136,ponderacion_problematica_orden!$B$2:$G$164,4,0)</f>
        <v>0</v>
      </c>
      <c r="Y136">
        <f>VLOOKUP(H136,ponderacion_acciones_orden!$A$2:$I$144,9,0)</f>
        <v>10</v>
      </c>
      <c r="Z136">
        <f>VLOOKUP(O136,ponderacion_problematica_orden!$B$2:$G$164,5,0)</f>
        <v>10</v>
      </c>
      <c r="AA136">
        <f>VLOOKUP(O136,ponderacion_problematica_orden!$B$2:$G$164,6,0)</f>
        <v>10</v>
      </c>
      <c r="AB136" t="str">
        <f>IF(Q136&lt;='fecha informe'!$A$2,"SI","NO")</f>
        <v>SI</v>
      </c>
      <c r="AC136">
        <f>IF(AB136="SI",IF(R136&lt;='fecha informe'!$A$2,IF(consolidado!B136&lt;1,0,1),1),1)</f>
        <v>1</v>
      </c>
      <c r="AD136">
        <f t="shared" si="5"/>
        <v>0</v>
      </c>
      <c r="AE136">
        <f>IF(U136&lt;&gt;"",IF(AB136="SI",IF(U136&lt;='fecha informe'!$A$2,IF(consolidado!B136&lt;1,0,1),1),1),1)</f>
        <v>1</v>
      </c>
      <c r="AG136" t="b">
        <f>IF(OR(consolidado!$I136="Ministerio de Salud",consolidado!$I136="DNP"),IF(B136&lt;&gt;[1]consolidado!B136,TRUE,FALSE),FALSE)</f>
        <v>0</v>
      </c>
      <c r="AH136" t="b">
        <f>IF(OR(consolidado!$I136="Ministerio de Salud",consolidado!$I136="DNP"),IF(D136&lt;&gt;[1]consolidado!D136,TRUE,FALSE),FALSE)</f>
        <v>0</v>
      </c>
      <c r="AI136" t="b">
        <f>IF(OR(consolidado!$I136="Ministerio de Salud",consolidado!$I136="DNP"),IF(E136&lt;&gt;[1]consolidado!E136,TRUE,FALSE),FALSE)</f>
        <v>0</v>
      </c>
      <c r="AJ136" t="b">
        <f>IF(OR(consolidado!$I136="Ministerio de Salud",consolidado!$I136="DNP"),IF(F136&lt;&gt;[1]consolidado!F136,TRUE,FALSE),FALSE)</f>
        <v>0</v>
      </c>
      <c r="AK136" t="b">
        <f>IF(OR(consolidado!$I136="Ministerio de Salud",consolidado!$I136="DNP"),IF(G136&lt;&gt;[1]consolidado!G136,TRUE,FALSE),FALSE)</f>
        <v>0</v>
      </c>
    </row>
    <row r="137" spans="1:37" hidden="1" x14ac:dyDescent="0.25">
      <c r="A137" s="6">
        <v>82</v>
      </c>
      <c r="B137" s="34">
        <v>1</v>
      </c>
      <c r="C137" s="6">
        <v>42643</v>
      </c>
      <c r="D137" s="6" t="s">
        <v>768</v>
      </c>
      <c r="E137" s="6" t="s">
        <v>13</v>
      </c>
      <c r="F137" s="6" t="s">
        <v>13</v>
      </c>
      <c r="G137" s="6" t="s">
        <v>13</v>
      </c>
      <c r="H137" s="6">
        <v>82</v>
      </c>
      <c r="I137" s="6" t="s">
        <v>29</v>
      </c>
      <c r="J137" s="6" t="s">
        <v>13</v>
      </c>
      <c r="K137" s="6" t="s">
        <v>13</v>
      </c>
      <c r="L137" s="6" t="s">
        <v>14</v>
      </c>
      <c r="M137" s="6" t="s">
        <v>769</v>
      </c>
      <c r="N137" t="str">
        <f>VLOOKUP(H137,acciones!$A$2:$I$144,6)</f>
        <v>Coordinar con MinInterior la manera como MinJusticia debe acercarse a los entes territoriales.</v>
      </c>
      <c r="O137" t="str">
        <f>VLOOKUP(H137,acciones!$A$2:$I$144,5)</f>
        <v xml:space="preserve">PR-OP-VIGÉSIMO TERCERO </v>
      </c>
      <c r="P137" t="str">
        <f>VLOOKUP(H137,acciones!$A$1:$J$144,8)</f>
        <v xml:space="preserve">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v>
      </c>
      <c r="Q137" s="4">
        <f>VLOOKUP(H137,acciones!$A$2:$P$144,11,0)</f>
        <v>42468</v>
      </c>
      <c r="R137" s="4">
        <f>VLOOKUP(H137,acciones!$A$2:$P$144,12,0)</f>
        <v>42498</v>
      </c>
      <c r="S137" t="str">
        <f>VLOOKUP(H137,acciones!$A$2:$P$144,13,0)</f>
        <v>MinJusticia - Diego Olarte - Dirección de Política Criminal y Penitenciaria</v>
      </c>
      <c r="T137">
        <f>VLOOKUP(H137,acciones!$A$2:$P$144,14,0)</f>
        <v>30</v>
      </c>
      <c r="U137" s="4">
        <f>VLOOKUP(H137,acciones!$A$2:$P$144,15,0)</f>
        <v>42560</v>
      </c>
      <c r="V137">
        <f>VLOOKUP(H137,acciones!$A$2:$P$144,16,0)</f>
        <v>2</v>
      </c>
      <c r="W137" t="str">
        <f>VLOOKUP(O137,ponderacion_problematica_orden!$B$2:$G$164,3,0)</f>
        <v>1. La Desarticulación de la política criminal y el Estado de Cosas Inconstitucional</v>
      </c>
      <c r="X137">
        <f>VLOOKUP(O137,ponderacion_problematica_orden!$B$2:$G$164,4,0)</f>
        <v>0</v>
      </c>
      <c r="Y137">
        <f>VLOOKUP(H137,ponderacion_acciones_orden!$A$2:$I$144,9,0)</f>
        <v>10</v>
      </c>
      <c r="Z137">
        <f>VLOOKUP(O137,ponderacion_problematica_orden!$B$2:$G$164,5,0)</f>
        <v>10</v>
      </c>
      <c r="AA137">
        <f>VLOOKUP(O137,ponderacion_problematica_orden!$B$2:$G$164,6,0)</f>
        <v>10</v>
      </c>
      <c r="AB137" t="str">
        <f>IF(Q137&lt;='fecha informe'!$A$2,"SI","NO")</f>
        <v>SI</v>
      </c>
      <c r="AC137">
        <f>IF(AB137="SI",IF(R137&lt;='fecha informe'!$A$2,IF(consolidado!B137&lt;1,0,1),1),1)</f>
        <v>1</v>
      </c>
      <c r="AD137">
        <f t="shared" si="5"/>
        <v>0</v>
      </c>
      <c r="AE137">
        <f>IF(U137&lt;&gt;"",IF(AB137="SI",IF(U137&lt;='fecha informe'!$A$2,IF(consolidado!B137&lt;1,0,1),1),1),1)</f>
        <v>1</v>
      </c>
      <c r="AG137" t="b">
        <f>IF(OR(consolidado!$I137="Ministerio de Salud",consolidado!$I137="DNP"),IF(B137&lt;&gt;[1]consolidado!B137,TRUE,FALSE),FALSE)</f>
        <v>0</v>
      </c>
      <c r="AH137" t="b">
        <f>IF(OR(consolidado!$I137="Ministerio de Salud",consolidado!$I137="DNP"),IF(D137&lt;&gt;[1]consolidado!D137,TRUE,FALSE),FALSE)</f>
        <v>0</v>
      </c>
      <c r="AI137" t="b">
        <f>IF(OR(consolidado!$I137="Ministerio de Salud",consolidado!$I137="DNP"),IF(E137&lt;&gt;[1]consolidado!E137,TRUE,FALSE),FALSE)</f>
        <v>0</v>
      </c>
      <c r="AJ137" t="b">
        <f>IF(OR(consolidado!$I137="Ministerio de Salud",consolidado!$I137="DNP"),IF(F137&lt;&gt;[1]consolidado!F137,TRUE,FALSE),FALSE)</f>
        <v>0</v>
      </c>
      <c r="AK137" t="b">
        <f>IF(OR(consolidado!$I137="Ministerio de Salud",consolidado!$I137="DNP"),IF(G137&lt;&gt;[1]consolidado!G137,TRUE,FALSE),FALSE)</f>
        <v>0</v>
      </c>
    </row>
    <row r="138" spans="1:37" hidden="1" x14ac:dyDescent="0.25">
      <c r="A138" s="6">
        <v>83</v>
      </c>
      <c r="B138" s="34">
        <v>1</v>
      </c>
      <c r="C138" s="6">
        <v>42643</v>
      </c>
      <c r="D138" s="6" t="s">
        <v>770</v>
      </c>
      <c r="E138" s="6" t="s">
        <v>13</v>
      </c>
      <c r="F138" s="6" t="s">
        <v>13</v>
      </c>
      <c r="G138" s="6" t="s">
        <v>13</v>
      </c>
      <c r="H138" s="6">
        <v>83</v>
      </c>
      <c r="I138" s="6" t="s">
        <v>29</v>
      </c>
      <c r="J138" s="6" t="s">
        <v>13</v>
      </c>
      <c r="K138" s="6" t="s">
        <v>13</v>
      </c>
      <c r="L138" s="6" t="s">
        <v>14</v>
      </c>
      <c r="M138" s="6" t="s">
        <v>771</v>
      </c>
      <c r="N138" t="str">
        <f>VLOOKUP(H138,acciones!$A$2:$I$144,6)</f>
        <v>Notificar a los entes territoriales de la sentencia T-762 de 2015 y enviar guía para tramitar proyectos para la construcción de establecimientos carcelarios para población sindicada.</v>
      </c>
      <c r="O138" t="str">
        <f>VLOOKUP(H138,acciones!$A$2:$I$144,5)</f>
        <v xml:space="preserve">PR-OP-VIGÉSIMO TERCERO </v>
      </c>
      <c r="P138" t="str">
        <f>VLOOKUP(H138,acciones!$A$1:$J$144,8)</f>
        <v xml:space="preserve">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v>
      </c>
      <c r="Q138" s="4">
        <f>VLOOKUP(H138,acciones!$A$2:$P$144,11,0)</f>
        <v>42468</v>
      </c>
      <c r="R138" s="4">
        <f>VLOOKUP(H138,acciones!$A$2:$P$144,12,0)</f>
        <v>42498</v>
      </c>
      <c r="S138" t="str">
        <f>VLOOKUP(H138,acciones!$A$2:$P$144,13,0)</f>
        <v>MinJusticia - Diego Olarte - Dirección de Política Criminal y Penitenciaria</v>
      </c>
      <c r="T138">
        <f>VLOOKUP(H138,acciones!$A$2:$P$144,14,0)</f>
        <v>30</v>
      </c>
      <c r="U138" s="4">
        <f>VLOOKUP(H138,acciones!$A$2:$P$144,15,0)</f>
        <v>42560</v>
      </c>
      <c r="V138">
        <f>VLOOKUP(H138,acciones!$A$2:$P$144,16,0)</f>
        <v>2</v>
      </c>
      <c r="W138" t="str">
        <f>VLOOKUP(O138,ponderacion_problematica_orden!$B$2:$G$164,3,0)</f>
        <v>1. La Desarticulación de la política criminal y el Estado de Cosas Inconstitucional</v>
      </c>
      <c r="X138">
        <f>VLOOKUP(O138,ponderacion_problematica_orden!$B$2:$G$164,4,0)</f>
        <v>0</v>
      </c>
      <c r="Y138">
        <f>VLOOKUP(H138,ponderacion_acciones_orden!$A$2:$I$144,9,0)</f>
        <v>10</v>
      </c>
      <c r="Z138">
        <f>VLOOKUP(O138,ponderacion_problematica_orden!$B$2:$G$164,5,0)</f>
        <v>10</v>
      </c>
      <c r="AA138">
        <f>VLOOKUP(O138,ponderacion_problematica_orden!$B$2:$G$164,6,0)</f>
        <v>10</v>
      </c>
      <c r="AB138" t="str">
        <f>IF(Q138&lt;='fecha informe'!$A$2,"SI","NO")</f>
        <v>SI</v>
      </c>
      <c r="AC138">
        <f>IF(AB138="SI",IF(R138&lt;='fecha informe'!$A$2,IF(consolidado!B138&lt;1,0,1),1),1)</f>
        <v>1</v>
      </c>
      <c r="AD138">
        <f t="shared" si="5"/>
        <v>0</v>
      </c>
      <c r="AE138">
        <f>IF(U138&lt;&gt;"",IF(AB138="SI",IF(U138&lt;='fecha informe'!$A$2,IF(consolidado!B138&lt;1,0,1),1),1),1)</f>
        <v>1</v>
      </c>
      <c r="AG138" t="b">
        <f>IF(OR(consolidado!$I138="Ministerio de Salud",consolidado!$I138="DNP"),IF(B138&lt;&gt;[1]consolidado!B138,TRUE,FALSE),FALSE)</f>
        <v>0</v>
      </c>
      <c r="AH138" t="b">
        <f>IF(OR(consolidado!$I138="Ministerio de Salud",consolidado!$I138="DNP"),IF(D138&lt;&gt;[1]consolidado!D138,TRUE,FALSE),FALSE)</f>
        <v>0</v>
      </c>
      <c r="AI138" t="b">
        <f>IF(OR(consolidado!$I138="Ministerio de Salud",consolidado!$I138="DNP"),IF(E138&lt;&gt;[1]consolidado!E138,TRUE,FALSE),FALSE)</f>
        <v>0</v>
      </c>
      <c r="AJ138" t="b">
        <f>IF(OR(consolidado!$I138="Ministerio de Salud",consolidado!$I138="DNP"),IF(F138&lt;&gt;[1]consolidado!F138,TRUE,FALSE),FALSE)</f>
        <v>0</v>
      </c>
      <c r="AK138" t="b">
        <f>IF(OR(consolidado!$I138="Ministerio de Salud",consolidado!$I138="DNP"),IF(G138&lt;&gt;[1]consolidado!G138,TRUE,FALSE),FALSE)</f>
        <v>0</v>
      </c>
    </row>
    <row r="139" spans="1:37" hidden="1" x14ac:dyDescent="0.25">
      <c r="A139" s="6">
        <v>84</v>
      </c>
      <c r="B139" s="34">
        <v>1</v>
      </c>
      <c r="C139" s="6">
        <v>42643</v>
      </c>
      <c r="D139" s="6" t="s">
        <v>772</v>
      </c>
      <c r="E139" s="6" t="s">
        <v>13</v>
      </c>
      <c r="F139" s="6" t="s">
        <v>773</v>
      </c>
      <c r="G139" s="6" t="s">
        <v>13</v>
      </c>
      <c r="H139" s="6">
        <v>84</v>
      </c>
      <c r="I139" s="6" t="s">
        <v>29</v>
      </c>
      <c r="J139" s="6" t="s">
        <v>13</v>
      </c>
      <c r="K139" s="6" t="s">
        <v>13</v>
      </c>
      <c r="L139" s="6" t="s">
        <v>14</v>
      </c>
      <c r="M139" s="6" t="s">
        <v>774</v>
      </c>
      <c r="N139" t="str">
        <f>VLOOKUP(H139,acciones!$A$2:$I$144,6)</f>
        <v>Realizar jornada de capacitación a los entes territoriales conminados en la sentencia, que incluya entendimiento del sistema penitenciario y carcelario, sus obligaciones con el mismo, las formas de participación activa en dicho sistema y la forma como deben construir planes de acción de cumplimiento de sus obligaciones frente al sistema penitenciario y carcelario.</v>
      </c>
      <c r="O139" t="str">
        <f>VLOOKUP(H139,acciones!$A$2:$I$144,5)</f>
        <v xml:space="preserve">PR-OP-VIGÉSIMO TERCERO </v>
      </c>
      <c r="P139" t="str">
        <f>VLOOKUP(H139,acciones!$A$1:$J$144,8)</f>
        <v xml:space="preserve">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v>
      </c>
      <c r="Q139" s="4">
        <f>VLOOKUP(H139,acciones!$A$2:$P$144,11,0)</f>
        <v>42598</v>
      </c>
      <c r="R139" s="4">
        <f>VLOOKUP(H139,acciones!$A$2:$P$144,12,0)</f>
        <v>42613</v>
      </c>
      <c r="S139" t="str">
        <f>VLOOKUP(H139,acciones!$A$2:$P$144,13,0)</f>
        <v>MinJusticia - Diego Olarte - Dirección de Política Criminal y Penitenciaria</v>
      </c>
      <c r="T139">
        <f>VLOOKUP(H139,acciones!$A$2:$P$144,14,0)</f>
        <v>30</v>
      </c>
      <c r="U139" s="4">
        <f>VLOOKUP(H139,acciones!$A$2:$P$144,15,0)</f>
        <v>42560</v>
      </c>
      <c r="V139">
        <f>VLOOKUP(H139,acciones!$A$2:$P$144,16,0)</f>
        <v>2</v>
      </c>
      <c r="W139" t="str">
        <f>VLOOKUP(O139,ponderacion_problematica_orden!$B$2:$G$164,3,0)</f>
        <v>1. La Desarticulación de la política criminal y el Estado de Cosas Inconstitucional</v>
      </c>
      <c r="X139">
        <f>VLOOKUP(O139,ponderacion_problematica_orden!$B$2:$G$164,4,0)</f>
        <v>0</v>
      </c>
      <c r="Y139">
        <f>VLOOKUP(H139,ponderacion_acciones_orden!$A$2:$I$144,9,0)</f>
        <v>10</v>
      </c>
      <c r="Z139">
        <f>VLOOKUP(O139,ponderacion_problematica_orden!$B$2:$G$164,5,0)</f>
        <v>10</v>
      </c>
      <c r="AA139">
        <f>VLOOKUP(O139,ponderacion_problematica_orden!$B$2:$G$164,6,0)</f>
        <v>10</v>
      </c>
      <c r="AB139" t="str">
        <f>IF(Q139&lt;='fecha informe'!$A$2,"SI","NO")</f>
        <v>SI</v>
      </c>
      <c r="AC139">
        <f>IF(AB139="SI",IF(R139&lt;='fecha informe'!$A$2,IF(consolidado!B139&lt;1,0,1),1),1)</f>
        <v>1</v>
      </c>
      <c r="AD139">
        <f t="shared" si="5"/>
        <v>0</v>
      </c>
      <c r="AE139">
        <f>IF(U139&lt;&gt;"",IF(AB139="SI",IF(U139&lt;='fecha informe'!$A$2,IF(consolidado!B139&lt;1,0,1),1),1),1)</f>
        <v>1</v>
      </c>
      <c r="AG139" t="b">
        <f>IF(OR(consolidado!$I139="Ministerio de Salud",consolidado!$I139="DNP"),IF(B139&lt;&gt;[1]consolidado!B139,TRUE,FALSE),FALSE)</f>
        <v>0</v>
      </c>
      <c r="AH139" t="b">
        <f>IF(OR(consolidado!$I139="Ministerio de Salud",consolidado!$I139="DNP"),IF(D139&lt;&gt;[1]consolidado!D139,TRUE,FALSE),FALSE)</f>
        <v>0</v>
      </c>
      <c r="AI139" t="b">
        <f>IF(OR(consolidado!$I139="Ministerio de Salud",consolidado!$I139="DNP"),IF(E139&lt;&gt;[1]consolidado!E139,TRUE,FALSE),FALSE)</f>
        <v>0</v>
      </c>
      <c r="AJ139" t="b">
        <f>IF(OR(consolidado!$I139="Ministerio de Salud",consolidado!$I139="DNP"),IF(F139&lt;&gt;[1]consolidado!F139,TRUE,FALSE),FALSE)</f>
        <v>0</v>
      </c>
      <c r="AK139" t="b">
        <f>IF(OR(consolidado!$I139="Ministerio de Salud",consolidado!$I139="DNP"),IF(G139&lt;&gt;[1]consolidado!G139,TRUE,FALSE),FALSE)</f>
        <v>0</v>
      </c>
    </row>
    <row r="140" spans="1:37" hidden="1" x14ac:dyDescent="0.25">
      <c r="A140" s="6">
        <v>85</v>
      </c>
      <c r="B140" s="34">
        <v>0.4</v>
      </c>
      <c r="C140" s="6">
        <v>42643</v>
      </c>
      <c r="D140" s="6" t="s">
        <v>775</v>
      </c>
      <c r="E140" s="6" t="s">
        <v>13</v>
      </c>
      <c r="F140" s="6" t="s">
        <v>776</v>
      </c>
      <c r="G140" s="6" t="s">
        <v>777</v>
      </c>
      <c r="H140" s="6">
        <v>85</v>
      </c>
      <c r="I140" s="6" t="s">
        <v>29</v>
      </c>
      <c r="J140" s="6" t="s">
        <v>13</v>
      </c>
      <c r="K140" s="6" t="s">
        <v>13</v>
      </c>
      <c r="L140" s="6" t="s">
        <v>14</v>
      </c>
      <c r="M140" s="6" t="s">
        <v>778</v>
      </c>
      <c r="N140" t="str">
        <f>VLOOKUP(H140,acciones!$A$2:$I$144,6)</f>
        <v>Coordinar el acompañamiento y asesorías técnicas que el Ministerio de Justicia y del Derecho, el INPEC o la USPEC deben brindar a las entidades territoriales para que estas, desde su autonomía administrativa, puedan cumplir con sus obligaciones frente al sistema penitenciario y carcelario.</v>
      </c>
      <c r="O140" t="str">
        <f>VLOOKUP(H140,acciones!$A$2:$I$144,5)</f>
        <v xml:space="preserve">PR-OP-VIGÉSIMO TERCERO </v>
      </c>
      <c r="P140" t="str">
        <f>VLOOKUP(H140,acciones!$A$1:$J$144,8)</f>
        <v xml:space="preserve">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v>
      </c>
      <c r="Q140" s="4">
        <f>VLOOKUP(H140,acciones!$A$2:$P$144,11,0)</f>
        <v>42622</v>
      </c>
      <c r="R140" s="4">
        <f>VLOOKUP(H140,acciones!$A$2:$P$144,12,0)</f>
        <v>42643</v>
      </c>
      <c r="S140" t="str">
        <f>VLOOKUP(H140,acciones!$A$2:$P$144,13,0)</f>
        <v xml:space="preserve">Alejandro Trujillo - Asesor           Juliana Sotelo Lemus - Abogada Oficina Jurídica.                    Rene Garzón - Director de Infraestructura.                           </v>
      </c>
      <c r="T140">
        <f>VLOOKUP(H140,acciones!$A$2:$P$144,14,0)</f>
        <v>30</v>
      </c>
      <c r="U140" s="4">
        <f>VLOOKUP(H140,acciones!$A$2:$P$144,15,0)</f>
        <v>42560</v>
      </c>
      <c r="V140">
        <f>VLOOKUP(H140,acciones!$A$2:$P$144,16,0)</f>
        <v>2</v>
      </c>
      <c r="W140" t="str">
        <f>VLOOKUP(O140,ponderacion_problematica_orden!$B$2:$G$164,3,0)</f>
        <v>1. La Desarticulación de la política criminal y el Estado de Cosas Inconstitucional</v>
      </c>
      <c r="X140">
        <f>VLOOKUP(O140,ponderacion_problematica_orden!$B$2:$G$164,4,0)</f>
        <v>0</v>
      </c>
      <c r="Y140">
        <f>VLOOKUP(H140,ponderacion_acciones_orden!$A$2:$I$144,9,0)</f>
        <v>10</v>
      </c>
      <c r="Z140">
        <f>VLOOKUP(O140,ponderacion_problematica_orden!$B$2:$G$164,5,0)</f>
        <v>10</v>
      </c>
      <c r="AA140">
        <f>VLOOKUP(O140,ponderacion_problematica_orden!$B$2:$G$164,6,0)</f>
        <v>10</v>
      </c>
      <c r="AB140" t="str">
        <f>IF(Q140&lt;='fecha informe'!$A$2,"SI","NO")</f>
        <v>SI</v>
      </c>
      <c r="AC140">
        <f>IF(AB140="SI",IF(R140&lt;='fecha informe'!$A$2,IF(consolidado!B140&lt;1,0,1),1),1)</f>
        <v>0</v>
      </c>
      <c r="AD140">
        <f t="shared" si="5"/>
        <v>0</v>
      </c>
      <c r="AE140">
        <f>IF(U140&lt;&gt;"",IF(AB140="SI",IF(U140&lt;='fecha informe'!$A$2,IF(consolidado!B140&lt;1,0,1),1),1),1)</f>
        <v>0</v>
      </c>
      <c r="AG140" t="b">
        <f>IF(OR(consolidado!$I140="Ministerio de Salud",consolidado!$I140="DNP"),IF(B140&lt;&gt;[1]consolidado!B140,TRUE,FALSE),FALSE)</f>
        <v>0</v>
      </c>
      <c r="AH140" t="b">
        <f>IF(OR(consolidado!$I140="Ministerio de Salud",consolidado!$I140="DNP"),IF(D140&lt;&gt;[1]consolidado!D140,TRUE,FALSE),FALSE)</f>
        <v>0</v>
      </c>
      <c r="AI140" t="b">
        <f>IF(OR(consolidado!$I140="Ministerio de Salud",consolidado!$I140="DNP"),IF(E140&lt;&gt;[1]consolidado!E140,TRUE,FALSE),FALSE)</f>
        <v>0</v>
      </c>
      <c r="AJ140" t="b">
        <f>IF(OR(consolidado!$I140="Ministerio de Salud",consolidado!$I140="DNP"),IF(F140&lt;&gt;[1]consolidado!F140,TRUE,FALSE),FALSE)</f>
        <v>0</v>
      </c>
      <c r="AK140" t="b">
        <f>IF(OR(consolidado!$I140="Ministerio de Salud",consolidado!$I140="DNP"),IF(G140&lt;&gt;[1]consolidado!G140,TRUE,FALSE),FALSE)</f>
        <v>0</v>
      </c>
    </row>
    <row r="141" spans="1:37" hidden="1" x14ac:dyDescent="0.25">
      <c r="A141" s="6">
        <v>86</v>
      </c>
      <c r="B141" s="34" t="s">
        <v>13</v>
      </c>
      <c r="C141" s="6" t="s">
        <v>13</v>
      </c>
      <c r="D141" s="6" t="s">
        <v>779</v>
      </c>
      <c r="E141" s="6" t="s">
        <v>13</v>
      </c>
      <c r="F141" s="6" t="s">
        <v>13</v>
      </c>
      <c r="G141" s="6" t="s">
        <v>13</v>
      </c>
      <c r="H141" s="6">
        <v>86</v>
      </c>
      <c r="I141" s="6" t="s">
        <v>29</v>
      </c>
      <c r="J141" s="6" t="s">
        <v>13</v>
      </c>
      <c r="K141" s="6" t="s">
        <v>13</v>
      </c>
      <c r="L141" s="6" t="s">
        <v>14</v>
      </c>
      <c r="M141" s="6" t="s">
        <v>13</v>
      </c>
      <c r="N141" t="str">
        <f>VLOOKUP(H141,acciones!$A$2:$I$144,6)</f>
        <v>(En caso que algunas entidades territoriales no envíen los planes de acción al Ministerio de Justicia y del Derecho). Continuar requiriendo el cumplimiento de las obligaciones frente al sistema penitenciario y carcelario por parte de las entidades territoriales conminadas en la sentencia que (i) no participen de la estrategia del Ministerio de Justicia y del Derecho o que (ii) en algún momento desistan del cumplimiento del plan de acción remitido a esta Cartera. A su vez, remitir a la Procuraduría General de la Nación el listado de estas entidades territoriales para lo de su competencia.</v>
      </c>
      <c r="O141" t="str">
        <f>VLOOKUP(H141,acciones!$A$2:$I$144,5)</f>
        <v xml:space="preserve">PR-OP-VIGÉSIMO TERCERO </v>
      </c>
      <c r="P141" t="str">
        <f>VLOOKUP(H141,acciones!$A$1:$J$144,8)</f>
        <v xml:space="preserve">Integrar si aún no lo ha realizado, a los entes territoriales involucrados en las presentes acciones de tutela, al proceso de formación y adecuación que está adelantando ese Ministerio, de acuerdo a lo establecido en la Ley 65 de 1993 y sus reformas. Los entes territoriales a los que se refiere esta orden son: los Municipios de Bucaramanga, Pereira, Santa Rosa de Cabal, Medellín, Bogotá, Cúcuta, Anserma, San Vicente de Chucurí, Cartago, Palmira, Florencia, Itagüí, Apartadó, Roldanillo y Villavicencio; y los Departamentos de Santander, Risaralda, Antioquia, Norte de Santander, Caldas, Valle del Cauca, Caquetá y Meta. </v>
      </c>
      <c r="Q141" s="4">
        <f>VLOOKUP(H141,acciones!$A$2:$P$144,11,0)</f>
        <v>42644</v>
      </c>
      <c r="R141" s="4">
        <f>VLOOKUP(H141,acciones!$A$2:$P$144,12,0)</f>
        <v>42735</v>
      </c>
      <c r="S141" t="str">
        <f>VLOOKUP(H141,acciones!$A$2:$P$144,13,0)</f>
        <v xml:space="preserve">Alejandro Trujillo - Asesor           Juliana Sotelo Lemus - Abogada Oficina Jurídica.                    Rene Garzón - Director de Infraestructura.                           </v>
      </c>
      <c r="T141">
        <f>VLOOKUP(H141,acciones!$A$2:$P$144,14,0)</f>
        <v>30</v>
      </c>
      <c r="U141" s="4">
        <f>VLOOKUP(H141,acciones!$A$2:$P$144,15,0)</f>
        <v>42560</v>
      </c>
      <c r="V141">
        <f>VLOOKUP(H141,acciones!$A$2:$P$144,16,0)</f>
        <v>2</v>
      </c>
      <c r="W141" t="str">
        <f>VLOOKUP(O141,ponderacion_problematica_orden!$B$2:$G$164,3,0)</f>
        <v>1. La Desarticulación de la política criminal y el Estado de Cosas Inconstitucional</v>
      </c>
      <c r="X141">
        <f>VLOOKUP(O141,ponderacion_problematica_orden!$B$2:$G$164,4,0)</f>
        <v>0</v>
      </c>
      <c r="Y141">
        <f>VLOOKUP(H141,ponderacion_acciones_orden!$A$2:$I$144,9,0)</f>
        <v>10</v>
      </c>
      <c r="Z141">
        <f>VLOOKUP(O141,ponderacion_problematica_orden!$B$2:$G$164,5,0)</f>
        <v>10</v>
      </c>
      <c r="AA141">
        <f>VLOOKUP(O141,ponderacion_problematica_orden!$B$2:$G$164,6,0)</f>
        <v>10</v>
      </c>
      <c r="AB141" t="str">
        <f>IF(Q141&lt;='fecha informe'!$A$2,"SI","NO")</f>
        <v>NO</v>
      </c>
      <c r="AC141">
        <f>IF(AB141="SI",IF(R141&lt;='fecha informe'!$A$2,IF(consolidado!B141&lt;1,0,1),1),1)</f>
        <v>1</v>
      </c>
      <c r="AD141">
        <f t="shared" si="5"/>
        <v>0</v>
      </c>
      <c r="AE141">
        <f>IF(U141&lt;&gt;"",IF(AB141="SI",IF(U141&lt;='fecha informe'!$A$2,IF(consolidado!B141&lt;1,0,1),1),1),1)</f>
        <v>1</v>
      </c>
      <c r="AG141" t="b">
        <f>IF(OR(consolidado!$I141="Ministerio de Salud",consolidado!$I141="DNP"),IF(B141&lt;&gt;[1]consolidado!B141,TRUE,FALSE),FALSE)</f>
        <v>0</v>
      </c>
      <c r="AH141" t="b">
        <f>IF(OR(consolidado!$I141="Ministerio de Salud",consolidado!$I141="DNP"),IF(D141&lt;&gt;[1]consolidado!D141,TRUE,FALSE),FALSE)</f>
        <v>0</v>
      </c>
      <c r="AI141" t="b">
        <f>IF(OR(consolidado!$I141="Ministerio de Salud",consolidado!$I141="DNP"),IF(E141&lt;&gt;[1]consolidado!E141,TRUE,FALSE),FALSE)</f>
        <v>0</v>
      </c>
      <c r="AJ141" t="b">
        <f>IF(OR(consolidado!$I141="Ministerio de Salud",consolidado!$I141="DNP"),IF(F141&lt;&gt;[1]consolidado!F141,TRUE,FALSE),FALSE)</f>
        <v>0</v>
      </c>
      <c r="AK141" t="b">
        <f>IF(OR(consolidado!$I141="Ministerio de Salud",consolidado!$I141="DNP"),IF(G141&lt;&gt;[1]consolidado!G141,TRUE,FALSE),FALSE)</f>
        <v>0</v>
      </c>
    </row>
    <row r="142" spans="1:37" hidden="1" x14ac:dyDescent="0.25">
      <c r="A142" s="6">
        <v>94</v>
      </c>
      <c r="B142" s="34">
        <v>1</v>
      </c>
      <c r="C142" s="6">
        <v>42643</v>
      </c>
      <c r="D142" s="6" t="s">
        <v>780</v>
      </c>
      <c r="E142" s="6" t="s">
        <v>13</v>
      </c>
      <c r="F142" s="6" t="s">
        <v>13</v>
      </c>
      <c r="G142" s="6" t="s">
        <v>724</v>
      </c>
      <c r="H142" s="6">
        <v>94</v>
      </c>
      <c r="I142" s="6" t="s">
        <v>29</v>
      </c>
      <c r="J142" s="6">
        <v>2</v>
      </c>
      <c r="K142" s="6">
        <v>2</v>
      </c>
      <c r="L142" s="6" t="s">
        <v>17</v>
      </c>
      <c r="M142" s="6" t="s">
        <v>763</v>
      </c>
      <c r="N142" t="str">
        <f>VLOOKUP(H142,acciones!$A$2:$I$144,6)</f>
        <v>Verificar que los proyectos de infraestructura penitenciaria y carcelaria presentados por la USPEC cumplan con los estándares para brindar las condiciones mínimas de subsistencia digna y humana a la población reclusa</v>
      </c>
      <c r="O142" t="str">
        <f>VLOOKUP(H142,acciones!$A$2:$I$144,5)</f>
        <v xml:space="preserve">PR-OP-VIGÉSIMO QUINTO </v>
      </c>
      <c r="P142" t="str">
        <f>VLOOKUP(H142,acciones!$A$1:$J$144,8)</f>
        <v>Adecuar todas las áreas de sanidad de los 16 establecimientos de reclusión bajo estudio para que se cumplan con las condiciones mínimas de prestación del servicio de salud ( A cargo de INPEC, USPEC,  Ministerio de Justicia)</v>
      </c>
      <c r="Q142" s="4">
        <f>VLOOKUP(H142,acciones!$A$2:$P$144,11,0)</f>
        <v>42833</v>
      </c>
      <c r="R142" s="4" t="str">
        <f>VLOOKUP(H142,acciones!$A$2:$P$144,12,0)</f>
        <v>Permanente</v>
      </c>
      <c r="S142" t="str">
        <f>VLOOKUP(H142,acciones!$A$2:$P$144,13,0)</f>
        <v>Roselin Martínez Rosales
(Directora de Atención y Tratamiento)</v>
      </c>
      <c r="T142">
        <f>VLOOKUP(H142,acciones!$A$2:$P$144,14,0)</f>
        <v>365</v>
      </c>
      <c r="U142" s="4">
        <f>VLOOKUP(H142,acciones!$A$2:$P$144,15,0)</f>
        <v>42833</v>
      </c>
      <c r="V142">
        <f>VLOOKUP(H142,acciones!$A$2:$P$144,16,0)</f>
        <v>3</v>
      </c>
      <c r="W142" t="str">
        <f>VLOOKUP(O142,ponderacion_problematica_orden!$B$2:$G$164,3,0)</f>
        <v>4. Deficiente sistema de salud en el sector penitenciario y carcelario</v>
      </c>
      <c r="X142" t="str">
        <f>VLOOKUP(O142,ponderacion_problematica_orden!$B$2:$G$164,4,0)</f>
        <v>c.     La precariedad de los servicios de salud.</v>
      </c>
      <c r="Y142">
        <f>VLOOKUP(H142,ponderacion_acciones_orden!$A$2:$I$144,9,0)</f>
        <v>10</v>
      </c>
      <c r="Z142">
        <f>VLOOKUP(O142,ponderacion_problematica_orden!$B$2:$G$164,5,0)</f>
        <v>10</v>
      </c>
      <c r="AA142">
        <f>VLOOKUP(O142,ponderacion_problematica_orden!$B$2:$G$164,6,0)</f>
        <v>10</v>
      </c>
      <c r="AB142" t="str">
        <f>IF(Q142&lt;='fecha informe'!$A$2,"SI","NO")</f>
        <v>NO</v>
      </c>
      <c r="AC142">
        <f>IF(AB142="SI",IF(R142&lt;='fecha informe'!$A$2,IF(consolidado!B142&lt;1,0,1),1),1)</f>
        <v>1</v>
      </c>
      <c r="AD142">
        <f t="shared" si="5"/>
        <v>0</v>
      </c>
      <c r="AE142">
        <f>IF(U142&lt;&gt;"",IF(AB142="SI",IF(U142&lt;='fecha informe'!$A$2,IF(consolidado!B142&lt;1,0,1),1),1),1)</f>
        <v>1</v>
      </c>
      <c r="AG142" t="b">
        <f>IF(OR(consolidado!$I142="Ministerio de Salud",consolidado!$I142="DNP"),IF(B142&lt;&gt;[1]consolidado!B142,TRUE,FALSE),FALSE)</f>
        <v>0</v>
      </c>
      <c r="AH142" t="b">
        <f>IF(OR(consolidado!$I142="Ministerio de Salud",consolidado!$I142="DNP"),IF(D142&lt;&gt;[1]consolidado!D142,TRUE,FALSE),FALSE)</f>
        <v>0</v>
      </c>
      <c r="AI142" t="b">
        <f>IF(OR(consolidado!$I142="Ministerio de Salud",consolidado!$I142="DNP"),IF(E142&lt;&gt;[1]consolidado!E142,TRUE,FALSE),FALSE)</f>
        <v>0</v>
      </c>
      <c r="AJ142" t="b">
        <f>IF(OR(consolidado!$I142="Ministerio de Salud",consolidado!$I142="DNP"),IF(F142&lt;&gt;[1]consolidado!F142,TRUE,FALSE),FALSE)</f>
        <v>0</v>
      </c>
      <c r="AK142" t="b">
        <f>IF(OR(consolidado!$I142="Ministerio de Salud",consolidado!$I142="DNP"),IF(G142&lt;&gt;[1]consolidado!G142,TRUE,FALSE),FALSE)</f>
        <v>0</v>
      </c>
    </row>
    <row r="143" spans="1:37" hidden="1" x14ac:dyDescent="0.25">
      <c r="A143" s="6">
        <v>121</v>
      </c>
      <c r="B143" s="34">
        <v>1</v>
      </c>
      <c r="C143" s="6">
        <v>42643</v>
      </c>
      <c r="D143" s="6" t="s">
        <v>762</v>
      </c>
      <c r="E143" s="6" t="s">
        <v>13</v>
      </c>
      <c r="F143" s="6" t="s">
        <v>13</v>
      </c>
      <c r="G143" s="6" t="s">
        <v>724</v>
      </c>
      <c r="H143" s="6">
        <v>121</v>
      </c>
      <c r="I143" s="6" t="s">
        <v>29</v>
      </c>
      <c r="J143" s="6">
        <v>2</v>
      </c>
      <c r="K143" s="6">
        <v>2</v>
      </c>
      <c r="L143" s="6" t="s">
        <v>17</v>
      </c>
      <c r="M143" s="6" t="s">
        <v>763</v>
      </c>
      <c r="N143" t="str">
        <f>VLOOKUP(H143,acciones!$A$2:$I$144,6)</f>
        <v>Verificar que los proyectos de infraestructura penitenciaria y carcelaria presentados por la USPEC cumplan con los estándares para brindar las condiciones mínimas de subsistencia digna y humana a la población reclusa</v>
      </c>
      <c r="O143" t="str">
        <f>VLOOKUP(H143,acciones!$A$2:$I$144,5)</f>
        <v>PR-OP-TREINTAGÉSIMO</v>
      </c>
      <c r="P143" t="str">
        <f>VLOOKUP(H143,acciones!$A$1:$J$144,8)</f>
        <v>Emprender las acciones necesarias para constatar las necesidades reales de adecuación en infraestructura en relación con el manejo de aguas (suministro de agua potable y evacuación adecuada de aguas negras) respecto de los 16 establecimientos de reclusión estudiados. En virtud de esta orden deberá presentarse un informe y plan de acción para cubrir las necesidades insatisfechas, no podrá superar los 2 años para su ejecución total, estando la primera fase orientada al suministro efectivo e inmediato de agua potable. (Esta orden también debe ser atendida por la USPEC y el Ministerio de Justicia y del Derecho).</v>
      </c>
      <c r="Q143" s="4">
        <f>VLOOKUP(H143,acciones!$A$2:$P$144,11,0)</f>
        <v>42833</v>
      </c>
      <c r="R143" s="4" t="str">
        <f>VLOOKUP(H143,acciones!$A$2:$P$144,12,0)</f>
        <v>Permanente</v>
      </c>
      <c r="S143" t="str">
        <f>VLOOKUP(H143,acciones!$A$2:$P$144,13,0)</f>
        <v>Guillermo Otálora</v>
      </c>
      <c r="T143">
        <f>VLOOKUP(H143,acciones!$A$2:$P$144,14,0)</f>
        <v>90</v>
      </c>
      <c r="U143" s="4">
        <f>VLOOKUP(H143,acciones!$A$2:$P$144,15,0)</f>
        <v>42558</v>
      </c>
      <c r="V143">
        <f>VLOOKUP(H143,acciones!$A$2:$P$144,16,0)</f>
        <v>3</v>
      </c>
      <c r="W143" t="str">
        <f>VLOOKUP(O143,ponderacion_problematica_orden!$B$2:$G$164,3,0)</f>
        <v>5. Inadecuadas condiciones de salubridad e higiene en el establecimiento penitenciario y en el manejo de alimentos.</v>
      </c>
      <c r="X143" t="str">
        <f>VLOOKUP(O143,ponderacion_problematica_orden!$B$2:$G$164,4,0)</f>
        <v>g.    Falta de acceso al agua potable en forma continua de los internos al interior de los establecimientos carcelarios.</v>
      </c>
      <c r="Y143">
        <f>VLOOKUP(H143,ponderacion_acciones_orden!$A$2:$I$144,9,0)</f>
        <v>10</v>
      </c>
      <c r="Z143">
        <f>VLOOKUP(O143,ponderacion_problematica_orden!$B$2:$G$164,5,0)</f>
        <v>10</v>
      </c>
      <c r="AA143">
        <f>VLOOKUP(O143,ponderacion_problematica_orden!$B$2:$G$164,6,0)</f>
        <v>10</v>
      </c>
      <c r="AB143" t="str">
        <f>IF(Q143&lt;='fecha informe'!$A$2,"SI","NO")</f>
        <v>NO</v>
      </c>
      <c r="AC143">
        <f>IF(AB143="SI",IF(R143&lt;='fecha informe'!$A$2,IF(consolidado!B143&lt;1,0,1),1),1)</f>
        <v>1</v>
      </c>
      <c r="AD143">
        <f t="shared" si="5"/>
        <v>0</v>
      </c>
      <c r="AE143">
        <f>IF(U143&lt;&gt;"",IF(AB143="SI",IF(U143&lt;='fecha informe'!$A$2,IF(consolidado!B143&lt;1,0,1),1),1),1)</f>
        <v>1</v>
      </c>
      <c r="AG143" t="b">
        <f>IF(OR(consolidado!$I143="Ministerio de Salud",consolidado!$I143="DNP"),IF(B143&lt;&gt;[1]consolidado!B143,TRUE,FALSE),FALSE)</f>
        <v>0</v>
      </c>
      <c r="AH143" t="b">
        <f>IF(OR(consolidado!$I143="Ministerio de Salud",consolidado!$I143="DNP"),IF(D143&lt;&gt;[1]consolidado!D143,TRUE,FALSE),FALSE)</f>
        <v>0</v>
      </c>
      <c r="AI143" t="b">
        <f>IF(OR(consolidado!$I143="Ministerio de Salud",consolidado!$I143="DNP"),IF(E143&lt;&gt;[1]consolidado!E143,TRUE,FALSE),FALSE)</f>
        <v>0</v>
      </c>
      <c r="AJ143" t="b">
        <f>IF(OR(consolidado!$I143="Ministerio de Salud",consolidado!$I143="DNP"),IF(F143&lt;&gt;[1]consolidado!F143,TRUE,FALSE),FALSE)</f>
        <v>0</v>
      </c>
      <c r="AK143" t="b">
        <f>IF(OR(consolidado!$I143="Ministerio de Salud",consolidado!$I143="DNP"),IF(G143&lt;&gt;[1]consolidado!G143,TRUE,FALSE),FALSE)</f>
        <v>0</v>
      </c>
    </row>
    <row r="144" spans="1:37" hidden="1" x14ac:dyDescent="0.25">
      <c r="A144" s="6">
        <v>1</v>
      </c>
      <c r="B144" s="34">
        <v>2</v>
      </c>
      <c r="C144" s="6">
        <v>3</v>
      </c>
      <c r="D144" s="34">
        <v>4</v>
      </c>
      <c r="E144" s="6">
        <v>5</v>
      </c>
      <c r="F144" s="34">
        <v>6</v>
      </c>
      <c r="G144" s="6">
        <v>7</v>
      </c>
      <c r="H144" s="34">
        <v>8</v>
      </c>
      <c r="I144" s="6">
        <v>9</v>
      </c>
      <c r="J144" s="34">
        <v>10</v>
      </c>
      <c r="K144" s="6">
        <v>11</v>
      </c>
      <c r="L144" s="34">
        <v>12</v>
      </c>
      <c r="M144" s="6">
        <v>13</v>
      </c>
      <c r="N144" s="34">
        <v>14</v>
      </c>
      <c r="O144" s="6">
        <v>15</v>
      </c>
      <c r="P144" s="34">
        <v>16</v>
      </c>
      <c r="Q144" s="6">
        <v>17</v>
      </c>
      <c r="R144" s="34">
        <v>18</v>
      </c>
      <c r="S144" s="6">
        <v>19</v>
      </c>
      <c r="T144" s="34">
        <v>20</v>
      </c>
      <c r="U144" s="6">
        <v>21</v>
      </c>
      <c r="V144" s="34">
        <v>22</v>
      </c>
      <c r="W144" s="6">
        <v>23</v>
      </c>
      <c r="X144" s="34">
        <v>24</v>
      </c>
      <c r="Y144" s="6">
        <v>25</v>
      </c>
      <c r="Z144" s="34">
        <v>26</v>
      </c>
      <c r="AA144" s="6">
        <v>27</v>
      </c>
      <c r="AB144" s="34">
        <v>28</v>
      </c>
      <c r="AC144" s="6">
        <v>29</v>
      </c>
      <c r="AD144" s="34">
        <v>30</v>
      </c>
      <c r="AE144" s="6">
        <v>31</v>
      </c>
      <c r="AF144" s="34">
        <v>32</v>
      </c>
      <c r="AG144" s="6">
        <v>33</v>
      </c>
      <c r="AH144" t="b">
        <f>IF(OR(consolidado!$I144="Ministerio de Salud",consolidado!$I144="DNP"),IF(D144&lt;&gt;[1]consolidado!D144,TRUE,FALSE),FALSE)</f>
        <v>0</v>
      </c>
      <c r="AI144" t="b">
        <f>IF(OR(consolidado!$I144="Ministerio de Salud",consolidado!$I144="DNP"),IF(E144&lt;&gt;[1]consolidado!E144,TRUE,FALSE),FALSE)</f>
        <v>0</v>
      </c>
      <c r="AJ144" t="b">
        <f>IF(OR(consolidado!$I144="Ministerio de Salud",consolidado!$I144="DNP"),IF(F144&lt;&gt;[1]consolidado!F144,TRUE,FALSE),FALSE)</f>
        <v>0</v>
      </c>
      <c r="AK144" t="b">
        <f>IF(OR(consolidado!$I144="Ministerio de Salud",consolidado!$I144="DNP"),IF(G144&lt;&gt;[1]consolidado!G144,TRUE,FALSE),FALSE)</f>
        <v>0</v>
      </c>
    </row>
  </sheetData>
  <autoFilter ref="A1:AK144">
    <filterColumn colId="14">
      <filters>
        <filter val="PC-132"/>
        <filter val="PR-OG-VIGÉSIMO SEGUNDO 13"/>
      </filters>
    </filterColumn>
  </autoFilter>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
  <sheetViews>
    <sheetView workbookViewId="0">
      <selection activeCell="A2" sqref="A2"/>
    </sheetView>
  </sheetViews>
  <sheetFormatPr baseColWidth="10" defaultRowHeight="15" x14ac:dyDescent="0.25"/>
  <sheetData>
    <row r="1" spans="1:1" ht="15.75" x14ac:dyDescent="0.25">
      <c r="A1" s="2" t="s">
        <v>395</v>
      </c>
    </row>
    <row r="2" spans="1:1" x14ac:dyDescent="0.25">
      <c r="A2" s="4">
        <v>42643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Q144"/>
  <sheetViews>
    <sheetView topLeftCell="A38" zoomScaleNormal="100" workbookViewId="0">
      <selection activeCell="A51" sqref="A51"/>
    </sheetView>
  </sheetViews>
  <sheetFormatPr baseColWidth="10" defaultRowHeight="15" x14ac:dyDescent="0.25"/>
  <cols>
    <col min="11" max="12" width="11.42578125" style="4"/>
    <col min="15" max="15" width="11.42578125" style="4"/>
    <col min="17" max="17" width="11.42578125" style="39"/>
  </cols>
  <sheetData>
    <row r="1" spans="1:17" ht="63" x14ac:dyDescent="0.25">
      <c r="A1" s="2" t="s">
        <v>37</v>
      </c>
      <c r="B1" s="2" t="s">
        <v>38</v>
      </c>
      <c r="C1" s="2" t="s">
        <v>39</v>
      </c>
      <c r="D1" s="2" t="s">
        <v>40</v>
      </c>
      <c r="E1" s="2" t="s">
        <v>31</v>
      </c>
      <c r="F1" s="2" t="s">
        <v>32</v>
      </c>
      <c r="G1" s="2" t="s">
        <v>33</v>
      </c>
      <c r="H1" s="2" t="s">
        <v>34</v>
      </c>
      <c r="I1" s="2" t="s">
        <v>35</v>
      </c>
      <c r="J1" s="2" t="s">
        <v>36</v>
      </c>
      <c r="K1" s="2" t="s">
        <v>317</v>
      </c>
      <c r="L1" s="2" t="s">
        <v>318</v>
      </c>
      <c r="M1" s="2" t="s">
        <v>319</v>
      </c>
      <c r="N1" s="2" t="s">
        <v>320</v>
      </c>
      <c r="O1" s="2" t="s">
        <v>321</v>
      </c>
      <c r="P1" s="2" t="s">
        <v>322</v>
      </c>
      <c r="Q1" s="38" t="s">
        <v>895</v>
      </c>
    </row>
    <row r="2" spans="1:17" x14ac:dyDescent="0.25">
      <c r="A2" s="35">
        <v>1</v>
      </c>
      <c r="B2" t="s">
        <v>17</v>
      </c>
      <c r="C2" t="s">
        <v>781</v>
      </c>
      <c r="D2" t="s">
        <v>807</v>
      </c>
      <c r="E2" t="s">
        <v>41</v>
      </c>
      <c r="F2" t="s">
        <v>42</v>
      </c>
      <c r="G2" t="s">
        <v>29</v>
      </c>
      <c r="H2" t="s">
        <v>43</v>
      </c>
      <c r="I2" t="s">
        <v>44</v>
      </c>
      <c r="K2" s="4">
        <v>42468</v>
      </c>
      <c r="L2" s="4" t="s">
        <v>38</v>
      </c>
      <c r="M2" t="s">
        <v>323</v>
      </c>
      <c r="N2" s="37">
        <v>0</v>
      </c>
      <c r="O2" s="36" t="s">
        <v>324</v>
      </c>
      <c r="P2">
        <v>1</v>
      </c>
      <c r="Q2" s="39">
        <f>VLOOKUP(E2,'[2]Plan de acción consolidado'!$C$2:$N$144,12,0)</f>
        <v>1</v>
      </c>
    </row>
    <row r="3" spans="1:17" x14ac:dyDescent="0.25">
      <c r="A3" s="35">
        <v>2</v>
      </c>
      <c r="B3" t="s">
        <v>17</v>
      </c>
      <c r="C3" t="s">
        <v>782</v>
      </c>
      <c r="D3" t="s">
        <v>808</v>
      </c>
      <c r="E3" t="s">
        <v>45</v>
      </c>
      <c r="F3" t="s">
        <v>46</v>
      </c>
      <c r="G3" t="s">
        <v>47</v>
      </c>
      <c r="H3" t="s">
        <v>48</v>
      </c>
      <c r="I3" t="s">
        <v>49</v>
      </c>
      <c r="K3" s="4">
        <v>42468</v>
      </c>
      <c r="L3" s="4" t="s">
        <v>38</v>
      </c>
      <c r="M3" t="s">
        <v>325</v>
      </c>
      <c r="N3" s="37">
        <v>0</v>
      </c>
      <c r="O3" s="36" t="s">
        <v>324</v>
      </c>
      <c r="P3">
        <v>1</v>
      </c>
      <c r="Q3" s="39">
        <f>VLOOKUP(E3,'[2]Plan de acción consolidado'!$C$2:$N$144,12,0)</f>
        <v>2</v>
      </c>
    </row>
    <row r="4" spans="1:17" x14ac:dyDescent="0.25">
      <c r="A4" s="35">
        <v>3</v>
      </c>
      <c r="B4" t="s">
        <v>14</v>
      </c>
      <c r="C4" t="s">
        <v>18</v>
      </c>
      <c r="D4" t="s">
        <v>18</v>
      </c>
      <c r="E4" t="s">
        <v>50</v>
      </c>
      <c r="F4" t="s">
        <v>51</v>
      </c>
      <c r="G4" t="s">
        <v>47</v>
      </c>
      <c r="H4" t="s">
        <v>52</v>
      </c>
      <c r="I4" t="s">
        <v>53</v>
      </c>
      <c r="K4" s="4">
        <v>42468</v>
      </c>
      <c r="L4" s="4">
        <v>42573</v>
      </c>
      <c r="M4" t="s">
        <v>326</v>
      </c>
      <c r="N4" s="37">
        <v>0</v>
      </c>
      <c r="O4" s="36" t="s">
        <v>324</v>
      </c>
      <c r="P4">
        <v>1</v>
      </c>
      <c r="Q4" s="39">
        <f>VLOOKUP(E4,'[2]Plan de acción consolidado'!$C$2:$N$144,12,0)</f>
        <v>3</v>
      </c>
    </row>
    <row r="5" spans="1:17" x14ac:dyDescent="0.25">
      <c r="A5" s="35">
        <v>4</v>
      </c>
      <c r="B5" t="s">
        <v>17</v>
      </c>
      <c r="C5" t="s">
        <v>783</v>
      </c>
      <c r="D5" t="s">
        <v>809</v>
      </c>
      <c r="E5" t="s">
        <v>50</v>
      </c>
      <c r="F5" t="s">
        <v>54</v>
      </c>
      <c r="G5" t="s">
        <v>47</v>
      </c>
      <c r="H5" t="s">
        <v>52</v>
      </c>
      <c r="I5" t="s">
        <v>55</v>
      </c>
      <c r="K5" s="4">
        <v>42576</v>
      </c>
      <c r="L5" s="4" t="s">
        <v>38</v>
      </c>
      <c r="M5" t="s">
        <v>326</v>
      </c>
      <c r="N5" s="37">
        <v>0</v>
      </c>
      <c r="O5" s="36" t="s">
        <v>324</v>
      </c>
      <c r="P5">
        <v>1</v>
      </c>
      <c r="Q5" s="39">
        <f>VLOOKUP(E5,'[2]Plan de acción consolidado'!$C$2:$N$144,12,0)</f>
        <v>3</v>
      </c>
    </row>
    <row r="6" spans="1:17" x14ac:dyDescent="0.25">
      <c r="A6" s="35">
        <v>5</v>
      </c>
      <c r="B6" t="s">
        <v>14</v>
      </c>
      <c r="C6" t="s">
        <v>18</v>
      </c>
      <c r="D6" t="s">
        <v>18</v>
      </c>
      <c r="E6" t="s">
        <v>50</v>
      </c>
      <c r="F6" t="s">
        <v>56</v>
      </c>
      <c r="G6" t="s">
        <v>47</v>
      </c>
      <c r="H6" t="s">
        <v>52</v>
      </c>
      <c r="I6" t="s">
        <v>57</v>
      </c>
      <c r="K6" s="4">
        <v>42644</v>
      </c>
      <c r="L6" s="4">
        <v>42735</v>
      </c>
      <c r="M6" t="s">
        <v>326</v>
      </c>
      <c r="N6" s="37">
        <v>0</v>
      </c>
      <c r="O6" s="36" t="s">
        <v>324</v>
      </c>
      <c r="P6">
        <v>1</v>
      </c>
      <c r="Q6" s="39">
        <f>VLOOKUP(E6,'[2]Plan de acción consolidado'!$C$2:$N$144,12,0)</f>
        <v>3</v>
      </c>
    </row>
    <row r="7" spans="1:17" x14ac:dyDescent="0.25">
      <c r="A7" s="35">
        <v>6</v>
      </c>
      <c r="B7" t="s">
        <v>14</v>
      </c>
      <c r="C7" t="s">
        <v>18</v>
      </c>
      <c r="D7" t="s">
        <v>18</v>
      </c>
      <c r="E7" t="s">
        <v>58</v>
      </c>
      <c r="F7" t="s">
        <v>59</v>
      </c>
      <c r="G7" t="s">
        <v>29</v>
      </c>
      <c r="H7" t="s">
        <v>60</v>
      </c>
      <c r="I7" t="s">
        <v>869</v>
      </c>
      <c r="K7" s="4">
        <v>42468</v>
      </c>
      <c r="L7" s="4">
        <v>42713</v>
      </c>
      <c r="M7" t="s">
        <v>327</v>
      </c>
      <c r="N7" s="37">
        <v>180</v>
      </c>
      <c r="O7" s="36">
        <v>42713</v>
      </c>
      <c r="P7">
        <v>1</v>
      </c>
      <c r="Q7" s="39">
        <f>VLOOKUP(E7,'[2]Plan de acción consolidado'!$C$2:$N$144,12,0)</f>
        <v>4</v>
      </c>
    </row>
    <row r="8" spans="1:17" x14ac:dyDescent="0.25">
      <c r="A8" s="35">
        <v>7</v>
      </c>
      <c r="B8" t="s">
        <v>14</v>
      </c>
      <c r="C8" t="s">
        <v>18</v>
      </c>
      <c r="D8" t="s">
        <v>18</v>
      </c>
      <c r="E8" t="s">
        <v>58</v>
      </c>
      <c r="F8" t="s">
        <v>59</v>
      </c>
      <c r="G8" t="s">
        <v>29</v>
      </c>
      <c r="H8" t="s">
        <v>60</v>
      </c>
      <c r="I8" t="s">
        <v>870</v>
      </c>
      <c r="K8" s="4">
        <v>42468</v>
      </c>
      <c r="L8" s="4">
        <v>42713</v>
      </c>
      <c r="N8" s="37">
        <v>180</v>
      </c>
      <c r="O8" s="36">
        <v>42713</v>
      </c>
      <c r="P8">
        <v>1</v>
      </c>
      <c r="Q8" s="39">
        <f>VLOOKUP(E8,'[2]Plan de acción consolidado'!$C$2:$N$144,12,0)</f>
        <v>4</v>
      </c>
    </row>
    <row r="9" spans="1:17" x14ac:dyDescent="0.25">
      <c r="A9" s="35">
        <v>8</v>
      </c>
      <c r="B9" t="s">
        <v>14</v>
      </c>
      <c r="C9" t="s">
        <v>18</v>
      </c>
      <c r="D9" t="s">
        <v>18</v>
      </c>
      <c r="E9" t="s">
        <v>58</v>
      </c>
      <c r="F9" t="s">
        <v>59</v>
      </c>
      <c r="G9" t="s">
        <v>29</v>
      </c>
      <c r="H9" t="s">
        <v>60</v>
      </c>
      <c r="I9" t="s">
        <v>871</v>
      </c>
      <c r="K9" s="4">
        <v>42468</v>
      </c>
      <c r="L9" s="4">
        <v>42713</v>
      </c>
      <c r="M9" t="s">
        <v>328</v>
      </c>
      <c r="N9" s="37">
        <v>180</v>
      </c>
      <c r="O9" s="36">
        <v>42713</v>
      </c>
      <c r="P9">
        <v>1</v>
      </c>
      <c r="Q9" s="39">
        <f>VLOOKUP(E9,'[2]Plan de acción consolidado'!$C$2:$N$144,12,0)</f>
        <v>4</v>
      </c>
    </row>
    <row r="10" spans="1:17" x14ac:dyDescent="0.25">
      <c r="A10" s="35">
        <v>9</v>
      </c>
      <c r="B10" t="s">
        <v>17</v>
      </c>
      <c r="C10" t="s">
        <v>784</v>
      </c>
      <c r="D10" t="s">
        <v>810</v>
      </c>
      <c r="E10" t="s">
        <v>61</v>
      </c>
      <c r="F10" t="s">
        <v>833</v>
      </c>
      <c r="G10" t="s">
        <v>47</v>
      </c>
      <c r="H10" t="s">
        <v>62</v>
      </c>
      <c r="I10" t="s">
        <v>63</v>
      </c>
      <c r="K10" s="4">
        <v>42468</v>
      </c>
      <c r="L10" s="4" t="s">
        <v>38</v>
      </c>
      <c r="M10" t="s">
        <v>328</v>
      </c>
      <c r="N10" s="37">
        <v>0</v>
      </c>
      <c r="O10" s="36" t="s">
        <v>324</v>
      </c>
      <c r="P10">
        <v>1</v>
      </c>
      <c r="Q10" s="39">
        <f>VLOOKUP(E10,'[2]Plan de acción consolidado'!$C$2:$N$144,12,0)</f>
        <v>5</v>
      </c>
    </row>
    <row r="11" spans="1:17" x14ac:dyDescent="0.25">
      <c r="A11" s="35">
        <v>10</v>
      </c>
      <c r="B11" t="s">
        <v>14</v>
      </c>
      <c r="C11" t="s">
        <v>18</v>
      </c>
      <c r="D11" t="s">
        <v>18</v>
      </c>
      <c r="E11" t="s">
        <v>64</v>
      </c>
      <c r="F11" t="s">
        <v>65</v>
      </c>
      <c r="G11" t="s">
        <v>29</v>
      </c>
      <c r="H11" t="s">
        <v>66</v>
      </c>
      <c r="I11" t="s">
        <v>67</v>
      </c>
      <c r="K11" s="4">
        <v>42468</v>
      </c>
      <c r="L11" s="4">
        <v>42683</v>
      </c>
      <c r="M11" t="s">
        <v>329</v>
      </c>
      <c r="N11" s="37">
        <v>180</v>
      </c>
      <c r="O11" s="36">
        <v>42713</v>
      </c>
      <c r="P11">
        <v>1</v>
      </c>
      <c r="Q11" s="39">
        <f>VLOOKUP(E11,'[2]Plan de acción consolidado'!$C$2:$N$144,12,0)</f>
        <v>6</v>
      </c>
    </row>
    <row r="12" spans="1:17" x14ac:dyDescent="0.25">
      <c r="A12" s="35">
        <v>11</v>
      </c>
      <c r="B12" t="s">
        <v>14</v>
      </c>
      <c r="C12" t="s">
        <v>18</v>
      </c>
      <c r="D12" t="s">
        <v>18</v>
      </c>
      <c r="E12" t="s">
        <v>64</v>
      </c>
      <c r="F12" t="s">
        <v>68</v>
      </c>
      <c r="G12" t="s">
        <v>29</v>
      </c>
      <c r="H12" t="s">
        <v>66</v>
      </c>
      <c r="I12" t="s">
        <v>69</v>
      </c>
      <c r="K12" s="4">
        <v>42684</v>
      </c>
      <c r="L12" s="4">
        <v>42713</v>
      </c>
      <c r="M12" t="s">
        <v>330</v>
      </c>
      <c r="N12" s="37">
        <v>180</v>
      </c>
      <c r="O12" s="36">
        <v>42713</v>
      </c>
      <c r="P12">
        <v>1</v>
      </c>
      <c r="Q12" s="39">
        <f>VLOOKUP(E12,'[2]Plan de acción consolidado'!$C$2:$N$144,12,0)</f>
        <v>6</v>
      </c>
    </row>
    <row r="13" spans="1:17" x14ac:dyDescent="0.25">
      <c r="A13" s="35">
        <v>12</v>
      </c>
      <c r="B13" t="s">
        <v>14</v>
      </c>
      <c r="C13" t="s">
        <v>18</v>
      </c>
      <c r="D13" t="s">
        <v>18</v>
      </c>
      <c r="E13" t="s">
        <v>70</v>
      </c>
      <c r="F13" t="s">
        <v>71</v>
      </c>
      <c r="G13" t="s">
        <v>29</v>
      </c>
      <c r="H13" t="s">
        <v>72</v>
      </c>
      <c r="I13" t="s">
        <v>73</v>
      </c>
      <c r="K13" s="4">
        <v>42494</v>
      </c>
      <c r="L13" s="4">
        <v>42713</v>
      </c>
      <c r="M13" t="s">
        <v>330</v>
      </c>
      <c r="N13" s="37">
        <v>180</v>
      </c>
      <c r="O13" s="36">
        <v>42713</v>
      </c>
      <c r="P13">
        <v>1</v>
      </c>
      <c r="Q13" s="39">
        <f>VLOOKUP(E13,'[2]Plan de acción consolidado'!$C$2:$N$144,12,0)</f>
        <v>7</v>
      </c>
    </row>
    <row r="14" spans="1:17" x14ac:dyDescent="0.25">
      <c r="A14" s="35">
        <v>13</v>
      </c>
      <c r="B14" t="s">
        <v>14</v>
      </c>
      <c r="C14" t="s">
        <v>18</v>
      </c>
      <c r="D14" t="s">
        <v>18</v>
      </c>
      <c r="E14" t="s">
        <v>74</v>
      </c>
      <c r="F14" t="s">
        <v>75</v>
      </c>
      <c r="G14" t="s">
        <v>29</v>
      </c>
      <c r="H14" t="s">
        <v>76</v>
      </c>
      <c r="I14" t="s">
        <v>77</v>
      </c>
      <c r="K14" s="4">
        <v>42468</v>
      </c>
      <c r="L14" s="4">
        <v>42735</v>
      </c>
      <c r="M14" t="s">
        <v>331</v>
      </c>
      <c r="N14" s="37">
        <v>0</v>
      </c>
      <c r="O14" s="36" t="s">
        <v>324</v>
      </c>
      <c r="P14">
        <v>1</v>
      </c>
      <c r="Q14" s="39">
        <f>VLOOKUP(E14,'[2]Plan de acción consolidado'!$C$2:$N$144,12,0)</f>
        <v>8</v>
      </c>
    </row>
    <row r="15" spans="1:17" x14ac:dyDescent="0.25">
      <c r="A15" s="35">
        <v>14</v>
      </c>
      <c r="B15" t="s">
        <v>14</v>
      </c>
      <c r="C15" t="s">
        <v>18</v>
      </c>
      <c r="D15" t="s">
        <v>18</v>
      </c>
      <c r="E15" t="s">
        <v>74</v>
      </c>
      <c r="F15" t="s">
        <v>78</v>
      </c>
      <c r="G15" t="s">
        <v>29</v>
      </c>
      <c r="H15" t="s">
        <v>76</v>
      </c>
      <c r="I15" t="s">
        <v>79</v>
      </c>
      <c r="K15" s="4">
        <v>42736</v>
      </c>
      <c r="L15" s="4">
        <v>43100</v>
      </c>
      <c r="M15" t="s">
        <v>332</v>
      </c>
      <c r="N15" s="37">
        <v>0</v>
      </c>
      <c r="O15" s="36" t="s">
        <v>324</v>
      </c>
      <c r="P15">
        <v>1</v>
      </c>
      <c r="Q15" s="39">
        <f>VLOOKUP(E15,'[2]Plan de acción consolidado'!$C$2:$N$144,12,0)</f>
        <v>8</v>
      </c>
    </row>
    <row r="16" spans="1:17" x14ac:dyDescent="0.25">
      <c r="A16" s="35">
        <v>15</v>
      </c>
      <c r="B16" t="s">
        <v>14</v>
      </c>
      <c r="C16" t="s">
        <v>18</v>
      </c>
      <c r="D16" t="s">
        <v>18</v>
      </c>
      <c r="E16" t="s">
        <v>80</v>
      </c>
      <c r="F16" t="s">
        <v>834</v>
      </c>
      <c r="G16" t="s">
        <v>29</v>
      </c>
      <c r="H16" t="s">
        <v>81</v>
      </c>
      <c r="I16" t="s">
        <v>872</v>
      </c>
      <c r="K16" s="4">
        <v>42468</v>
      </c>
      <c r="L16" s="4">
        <v>42713</v>
      </c>
      <c r="M16" t="s">
        <v>332</v>
      </c>
      <c r="N16" s="37">
        <v>180</v>
      </c>
      <c r="O16" s="36">
        <v>42713</v>
      </c>
      <c r="P16">
        <v>1</v>
      </c>
      <c r="Q16" s="39">
        <f>VLOOKUP(E16,'[2]Plan de acción consolidado'!$C$2:$N$144,12,0)</f>
        <v>9</v>
      </c>
    </row>
    <row r="17" spans="1:17" x14ac:dyDescent="0.25">
      <c r="A17" s="35">
        <v>16</v>
      </c>
      <c r="B17" t="s">
        <v>14</v>
      </c>
      <c r="C17" t="s">
        <v>18</v>
      </c>
      <c r="D17" t="s">
        <v>18</v>
      </c>
      <c r="E17" t="s">
        <v>80</v>
      </c>
      <c r="F17" t="s">
        <v>835</v>
      </c>
      <c r="G17" t="s">
        <v>29</v>
      </c>
      <c r="H17" t="s">
        <v>81</v>
      </c>
      <c r="I17" t="s">
        <v>873</v>
      </c>
      <c r="K17" s="4">
        <v>42468</v>
      </c>
      <c r="L17" s="4">
        <v>42713</v>
      </c>
      <c r="M17" t="s">
        <v>332</v>
      </c>
      <c r="N17" s="37">
        <v>180</v>
      </c>
      <c r="O17" s="36">
        <v>42713</v>
      </c>
      <c r="P17">
        <v>1</v>
      </c>
      <c r="Q17" s="39">
        <f>VLOOKUP(E17,'[2]Plan de acción consolidado'!$C$2:$N$144,12,0)</f>
        <v>9</v>
      </c>
    </row>
    <row r="18" spans="1:17" x14ac:dyDescent="0.25">
      <c r="A18" s="35">
        <v>17</v>
      </c>
      <c r="B18" t="s">
        <v>14</v>
      </c>
      <c r="C18" t="s">
        <v>18</v>
      </c>
      <c r="D18" t="s">
        <v>18</v>
      </c>
      <c r="E18" t="s">
        <v>82</v>
      </c>
      <c r="F18" t="s">
        <v>83</v>
      </c>
      <c r="G18" t="s">
        <v>19</v>
      </c>
      <c r="H18" t="s">
        <v>84</v>
      </c>
      <c r="I18" t="s">
        <v>874</v>
      </c>
      <c r="K18" s="4">
        <v>42468</v>
      </c>
      <c r="L18" s="4">
        <v>42735</v>
      </c>
      <c r="M18" t="s">
        <v>333</v>
      </c>
      <c r="N18" s="37">
        <v>730</v>
      </c>
      <c r="O18" s="36">
        <v>43260</v>
      </c>
      <c r="P18">
        <v>7</v>
      </c>
      <c r="Q18" s="39">
        <f>VLOOKUP(E18,'[2]Plan de acción consolidado'!$C$2:$N$144,12,0)</f>
        <v>10</v>
      </c>
    </row>
    <row r="19" spans="1:17" x14ac:dyDescent="0.25">
      <c r="A19" s="35">
        <v>18</v>
      </c>
      <c r="B19" t="s">
        <v>14</v>
      </c>
      <c r="C19" t="s">
        <v>18</v>
      </c>
      <c r="D19" t="s">
        <v>18</v>
      </c>
      <c r="E19" t="s">
        <v>82</v>
      </c>
      <c r="F19" t="s">
        <v>97</v>
      </c>
      <c r="G19" t="s">
        <v>15</v>
      </c>
      <c r="H19" t="s">
        <v>84</v>
      </c>
      <c r="I19" t="s">
        <v>98</v>
      </c>
      <c r="K19" s="4">
        <v>42491</v>
      </c>
      <c r="L19" s="4">
        <v>42613</v>
      </c>
      <c r="M19" t="s">
        <v>334</v>
      </c>
      <c r="N19" s="37">
        <v>730</v>
      </c>
      <c r="O19" s="36">
        <v>43260</v>
      </c>
      <c r="P19">
        <v>7</v>
      </c>
      <c r="Q19" s="39">
        <f>VLOOKUP(E19,'[2]Plan de acción consolidado'!$C$2:$N$144,12,0)</f>
        <v>10</v>
      </c>
    </row>
    <row r="20" spans="1:17" x14ac:dyDescent="0.25">
      <c r="A20" s="35">
        <v>19</v>
      </c>
      <c r="B20" t="s">
        <v>14</v>
      </c>
      <c r="C20" t="s">
        <v>18</v>
      </c>
      <c r="D20" t="s">
        <v>18</v>
      </c>
      <c r="E20" t="s">
        <v>82</v>
      </c>
      <c r="F20" t="s">
        <v>87</v>
      </c>
      <c r="G20" t="s">
        <v>16</v>
      </c>
      <c r="H20" t="s">
        <v>84</v>
      </c>
      <c r="I20" t="s">
        <v>88</v>
      </c>
      <c r="K20" s="4">
        <v>42522</v>
      </c>
      <c r="L20" s="4">
        <v>43100</v>
      </c>
      <c r="M20" t="s">
        <v>334</v>
      </c>
      <c r="N20" s="37">
        <v>730</v>
      </c>
      <c r="O20" s="36">
        <v>43260</v>
      </c>
      <c r="P20">
        <v>7</v>
      </c>
      <c r="Q20" s="39">
        <f>VLOOKUP(E20,'[2]Plan de acción consolidado'!$C$2:$N$144,12,0)</f>
        <v>10</v>
      </c>
    </row>
    <row r="21" spans="1:17" x14ac:dyDescent="0.25">
      <c r="A21" s="35">
        <v>20</v>
      </c>
      <c r="B21" t="s">
        <v>14</v>
      </c>
      <c r="C21" t="s">
        <v>18</v>
      </c>
      <c r="D21" t="s">
        <v>18</v>
      </c>
      <c r="E21" t="s">
        <v>82</v>
      </c>
      <c r="F21" t="s">
        <v>99</v>
      </c>
      <c r="G21" t="s">
        <v>15</v>
      </c>
      <c r="H21" t="s">
        <v>84</v>
      </c>
      <c r="I21" t="s">
        <v>100</v>
      </c>
      <c r="K21" s="4">
        <v>42614</v>
      </c>
      <c r="L21" s="4">
        <v>42704</v>
      </c>
      <c r="M21" t="s">
        <v>332</v>
      </c>
      <c r="N21" s="37">
        <v>730</v>
      </c>
      <c r="O21" s="36">
        <v>43260</v>
      </c>
      <c r="P21">
        <v>7</v>
      </c>
      <c r="Q21" s="39">
        <f>VLOOKUP(E21,'[2]Plan de acción consolidado'!$C$2:$N$144,12,0)</f>
        <v>10</v>
      </c>
    </row>
    <row r="22" spans="1:17" x14ac:dyDescent="0.25">
      <c r="A22" s="35">
        <v>21</v>
      </c>
      <c r="B22" t="s">
        <v>14</v>
      </c>
      <c r="C22" t="s">
        <v>18</v>
      </c>
      <c r="D22" t="s">
        <v>18</v>
      </c>
      <c r="E22" t="s">
        <v>82</v>
      </c>
      <c r="F22" t="s">
        <v>101</v>
      </c>
      <c r="G22" t="s">
        <v>15</v>
      </c>
      <c r="H22" t="s">
        <v>84</v>
      </c>
      <c r="I22" t="s">
        <v>102</v>
      </c>
      <c r="K22" s="4">
        <v>42736</v>
      </c>
      <c r="L22" s="4">
        <v>43100</v>
      </c>
      <c r="M22" t="s">
        <v>335</v>
      </c>
      <c r="N22" s="37">
        <v>730</v>
      </c>
      <c r="O22" s="36">
        <v>43260</v>
      </c>
      <c r="P22">
        <v>7</v>
      </c>
      <c r="Q22" s="39">
        <f>VLOOKUP(E22,'[2]Plan de acción consolidado'!$C$2:$N$144,12,0)</f>
        <v>10</v>
      </c>
    </row>
    <row r="23" spans="1:17" x14ac:dyDescent="0.25">
      <c r="A23" s="35">
        <v>22</v>
      </c>
      <c r="B23" t="s">
        <v>14</v>
      </c>
      <c r="C23" t="s">
        <v>18</v>
      </c>
      <c r="D23" t="s">
        <v>18</v>
      </c>
      <c r="E23" t="s">
        <v>82</v>
      </c>
      <c r="F23" t="s">
        <v>85</v>
      </c>
      <c r="G23" t="s">
        <v>19</v>
      </c>
      <c r="H23" t="s">
        <v>84</v>
      </c>
      <c r="I23" t="s">
        <v>875</v>
      </c>
      <c r="K23" s="4">
        <v>42736</v>
      </c>
      <c r="L23" s="4">
        <v>43100</v>
      </c>
      <c r="M23" t="s">
        <v>336</v>
      </c>
      <c r="N23" s="37">
        <v>730</v>
      </c>
      <c r="O23" s="36">
        <v>43260</v>
      </c>
      <c r="P23">
        <v>7</v>
      </c>
      <c r="Q23" s="39">
        <f>VLOOKUP(E23,'[2]Plan de acción consolidado'!$C$2:$N$144,12,0)</f>
        <v>10</v>
      </c>
    </row>
    <row r="24" spans="1:17" x14ac:dyDescent="0.25">
      <c r="A24" s="35">
        <v>23</v>
      </c>
      <c r="B24" t="s">
        <v>14</v>
      </c>
      <c r="C24" t="s">
        <v>18</v>
      </c>
      <c r="D24" t="s">
        <v>18</v>
      </c>
      <c r="E24" t="s">
        <v>82</v>
      </c>
      <c r="F24" t="s">
        <v>89</v>
      </c>
      <c r="G24" t="s">
        <v>29</v>
      </c>
      <c r="H24" t="s">
        <v>84</v>
      </c>
      <c r="I24" t="s">
        <v>90</v>
      </c>
      <c r="K24" s="4">
        <v>42736</v>
      </c>
      <c r="L24" s="4">
        <v>43100</v>
      </c>
      <c r="M24" t="s">
        <v>336</v>
      </c>
      <c r="N24" s="37">
        <v>730</v>
      </c>
      <c r="O24" s="36">
        <v>43260</v>
      </c>
      <c r="P24">
        <v>7</v>
      </c>
      <c r="Q24" s="39">
        <f>VLOOKUP(E24,'[2]Plan de acción consolidado'!$C$2:$N$144,12,0)</f>
        <v>10</v>
      </c>
    </row>
    <row r="25" spans="1:17" x14ac:dyDescent="0.25">
      <c r="A25" s="35">
        <v>24</v>
      </c>
      <c r="B25" t="s">
        <v>14</v>
      </c>
      <c r="C25" t="s">
        <v>18</v>
      </c>
      <c r="D25" t="s">
        <v>18</v>
      </c>
      <c r="E25" t="s">
        <v>82</v>
      </c>
      <c r="F25" t="s">
        <v>91</v>
      </c>
      <c r="G25" t="s">
        <v>29</v>
      </c>
      <c r="H25" t="s">
        <v>84</v>
      </c>
      <c r="I25" t="s">
        <v>92</v>
      </c>
      <c r="K25" s="4">
        <v>42736</v>
      </c>
      <c r="L25" s="4">
        <v>43100</v>
      </c>
      <c r="M25" t="s">
        <v>336</v>
      </c>
      <c r="N25" s="37">
        <v>730</v>
      </c>
      <c r="O25" s="36">
        <v>43260</v>
      </c>
      <c r="P25">
        <v>7</v>
      </c>
      <c r="Q25" s="39">
        <f>VLOOKUP(E25,'[2]Plan de acción consolidado'!$C$2:$N$144,12,0)</f>
        <v>10</v>
      </c>
    </row>
    <row r="26" spans="1:17" x14ac:dyDescent="0.25">
      <c r="A26" s="35">
        <v>25</v>
      </c>
      <c r="B26" t="s">
        <v>14</v>
      </c>
      <c r="C26" t="s">
        <v>18</v>
      </c>
      <c r="D26" t="s">
        <v>18</v>
      </c>
      <c r="E26" t="s">
        <v>82</v>
      </c>
      <c r="F26" t="s">
        <v>95</v>
      </c>
      <c r="G26" t="s">
        <v>30</v>
      </c>
      <c r="H26" t="s">
        <v>84</v>
      </c>
      <c r="I26" t="s">
        <v>96</v>
      </c>
      <c r="K26" s="4">
        <v>42736</v>
      </c>
      <c r="L26" s="4">
        <v>43260</v>
      </c>
      <c r="M26" t="s">
        <v>337</v>
      </c>
      <c r="N26" s="37">
        <v>730</v>
      </c>
      <c r="O26" s="36">
        <v>43260</v>
      </c>
      <c r="P26">
        <v>7</v>
      </c>
      <c r="Q26" s="39">
        <f>VLOOKUP(E26,'[2]Plan de acción consolidado'!$C$2:$N$144,12,0)</f>
        <v>10</v>
      </c>
    </row>
    <row r="27" spans="1:17" x14ac:dyDescent="0.25">
      <c r="A27" s="35">
        <v>26</v>
      </c>
      <c r="B27" t="s">
        <v>14</v>
      </c>
      <c r="C27" t="s">
        <v>18</v>
      </c>
      <c r="D27" t="s">
        <v>18</v>
      </c>
      <c r="E27" t="s">
        <v>82</v>
      </c>
      <c r="F27" t="s">
        <v>93</v>
      </c>
      <c r="G27" t="s">
        <v>19</v>
      </c>
      <c r="H27" t="s">
        <v>84</v>
      </c>
      <c r="I27" t="s">
        <v>94</v>
      </c>
      <c r="K27" s="4">
        <v>42736</v>
      </c>
      <c r="L27" s="4">
        <v>43260</v>
      </c>
      <c r="M27" t="s">
        <v>338</v>
      </c>
      <c r="N27" s="37">
        <v>730</v>
      </c>
      <c r="O27" s="36">
        <v>43260</v>
      </c>
      <c r="P27">
        <v>7</v>
      </c>
      <c r="Q27" s="39">
        <f>VLOOKUP(E27,'[2]Plan de acción consolidado'!$C$2:$N$144,12,0)</f>
        <v>10</v>
      </c>
    </row>
    <row r="28" spans="1:17" x14ac:dyDescent="0.25">
      <c r="A28" s="35">
        <v>27</v>
      </c>
      <c r="B28" t="s">
        <v>14</v>
      </c>
      <c r="C28" t="s">
        <v>18</v>
      </c>
      <c r="D28" t="s">
        <v>18</v>
      </c>
      <c r="E28" t="s">
        <v>82</v>
      </c>
      <c r="F28" t="s">
        <v>86</v>
      </c>
      <c r="G28" t="s">
        <v>19</v>
      </c>
      <c r="H28" t="s">
        <v>84</v>
      </c>
      <c r="I28" t="s">
        <v>876</v>
      </c>
      <c r="K28" s="4">
        <v>43261</v>
      </c>
      <c r="L28" s="4">
        <v>43321</v>
      </c>
      <c r="M28" t="s">
        <v>339</v>
      </c>
      <c r="N28" s="37">
        <v>730</v>
      </c>
      <c r="O28" s="36">
        <v>43260</v>
      </c>
      <c r="P28">
        <v>7</v>
      </c>
      <c r="Q28" s="39">
        <f>VLOOKUP(E28,'[2]Plan de acción consolidado'!$C$2:$N$144,12,0)</f>
        <v>10</v>
      </c>
    </row>
    <row r="29" spans="1:17" x14ac:dyDescent="0.25">
      <c r="A29" s="35">
        <v>28</v>
      </c>
      <c r="B29" t="s">
        <v>17</v>
      </c>
      <c r="C29" t="s">
        <v>785</v>
      </c>
      <c r="D29" t="s">
        <v>811</v>
      </c>
      <c r="E29" t="s">
        <v>82</v>
      </c>
      <c r="F29" t="s">
        <v>103</v>
      </c>
      <c r="G29" t="s">
        <v>27</v>
      </c>
      <c r="H29" t="s">
        <v>84</v>
      </c>
      <c r="I29" t="s">
        <v>104</v>
      </c>
      <c r="K29" s="4">
        <v>42552</v>
      </c>
      <c r="L29" s="4" t="s">
        <v>38</v>
      </c>
      <c r="M29" t="s">
        <v>339</v>
      </c>
      <c r="N29" s="37">
        <v>730</v>
      </c>
      <c r="O29" s="36">
        <v>43260</v>
      </c>
      <c r="P29">
        <v>7</v>
      </c>
      <c r="Q29" s="39">
        <f>VLOOKUP(E29,'[2]Plan de acción consolidado'!$C$2:$N$144,12,0)</f>
        <v>10</v>
      </c>
    </row>
    <row r="30" spans="1:17" x14ac:dyDescent="0.25">
      <c r="A30" s="35">
        <v>29</v>
      </c>
      <c r="B30" t="s">
        <v>17</v>
      </c>
      <c r="C30" t="s">
        <v>785</v>
      </c>
      <c r="D30" t="s">
        <v>811</v>
      </c>
      <c r="E30" t="s">
        <v>82</v>
      </c>
      <c r="F30" t="s">
        <v>105</v>
      </c>
      <c r="G30" t="s">
        <v>21</v>
      </c>
      <c r="H30" t="s">
        <v>84</v>
      </c>
      <c r="I30" t="s">
        <v>104</v>
      </c>
      <c r="K30" s="4">
        <v>42552</v>
      </c>
      <c r="L30" s="4" t="s">
        <v>38</v>
      </c>
      <c r="M30" t="s">
        <v>339</v>
      </c>
      <c r="N30" s="37">
        <v>730</v>
      </c>
      <c r="O30" s="36">
        <v>43260</v>
      </c>
      <c r="P30">
        <v>7</v>
      </c>
      <c r="Q30" s="39">
        <f>VLOOKUP(E30,'[2]Plan de acción consolidado'!$C$2:$N$144,12,0)</f>
        <v>10</v>
      </c>
    </row>
    <row r="31" spans="1:17" x14ac:dyDescent="0.25">
      <c r="A31" s="35">
        <v>30</v>
      </c>
      <c r="B31" t="s">
        <v>14</v>
      </c>
      <c r="C31" t="s">
        <v>18</v>
      </c>
      <c r="D31" t="s">
        <v>18</v>
      </c>
      <c r="E31" t="s">
        <v>106</v>
      </c>
      <c r="F31" t="s">
        <v>107</v>
      </c>
      <c r="G31" t="s">
        <v>29</v>
      </c>
      <c r="H31" t="s">
        <v>108</v>
      </c>
      <c r="I31" t="s">
        <v>877</v>
      </c>
      <c r="K31" s="4">
        <v>42481</v>
      </c>
      <c r="L31" s="4">
        <v>42591</v>
      </c>
      <c r="M31" t="s">
        <v>340</v>
      </c>
      <c r="N31" s="37">
        <v>60</v>
      </c>
      <c r="O31" s="36">
        <v>42591</v>
      </c>
      <c r="P31">
        <v>1</v>
      </c>
      <c r="Q31" s="39">
        <f>VLOOKUP(E31,'[2]Plan de acción consolidado'!$C$2:$N$144,12,0)</f>
        <v>11</v>
      </c>
    </row>
    <row r="32" spans="1:17" x14ac:dyDescent="0.25">
      <c r="A32" s="35">
        <v>31</v>
      </c>
      <c r="B32" t="s">
        <v>14</v>
      </c>
      <c r="C32" t="s">
        <v>18</v>
      </c>
      <c r="D32" t="s">
        <v>18</v>
      </c>
      <c r="E32" t="s">
        <v>109</v>
      </c>
      <c r="F32" t="s">
        <v>110</v>
      </c>
      <c r="G32" t="s">
        <v>29</v>
      </c>
      <c r="H32" t="s">
        <v>111</v>
      </c>
      <c r="I32" t="s">
        <v>112</v>
      </c>
      <c r="K32" s="4">
        <v>42481</v>
      </c>
      <c r="L32" s="4">
        <v>42652</v>
      </c>
      <c r="N32" s="37">
        <v>120</v>
      </c>
      <c r="O32" s="36">
        <v>42652</v>
      </c>
      <c r="P32">
        <v>1</v>
      </c>
      <c r="Q32" s="39">
        <f>VLOOKUP(E32,'[2]Plan de acción consolidado'!$C$2:$N$144,12,0)</f>
        <v>12</v>
      </c>
    </row>
    <row r="33" spans="1:17" x14ac:dyDescent="0.25">
      <c r="A33" s="35">
        <v>32</v>
      </c>
      <c r="B33" t="s">
        <v>14</v>
      </c>
      <c r="C33" t="s">
        <v>18</v>
      </c>
      <c r="D33" t="s">
        <v>18</v>
      </c>
      <c r="E33" t="s">
        <v>113</v>
      </c>
      <c r="F33" t="s">
        <v>836</v>
      </c>
      <c r="G33" t="s">
        <v>29</v>
      </c>
      <c r="H33" t="s">
        <v>114</v>
      </c>
      <c r="I33" t="s">
        <v>115</v>
      </c>
      <c r="K33" s="4">
        <v>42481</v>
      </c>
      <c r="L33" s="4">
        <v>42652</v>
      </c>
      <c r="M33" t="s">
        <v>342</v>
      </c>
      <c r="N33" s="37">
        <v>120</v>
      </c>
      <c r="O33" s="36">
        <v>42652</v>
      </c>
      <c r="P33">
        <v>1</v>
      </c>
      <c r="Q33" s="39">
        <f>VLOOKUP(E33,'[2]Plan de acción consolidado'!$C$2:$N$144,12,0)</f>
        <v>13</v>
      </c>
    </row>
    <row r="34" spans="1:17" x14ac:dyDescent="0.25">
      <c r="A34" s="35">
        <v>33</v>
      </c>
      <c r="B34" t="s">
        <v>14</v>
      </c>
      <c r="C34" t="s">
        <v>18</v>
      </c>
      <c r="D34" t="s">
        <v>18</v>
      </c>
      <c r="E34" t="s">
        <v>116</v>
      </c>
      <c r="F34" t="s">
        <v>117</v>
      </c>
      <c r="G34" t="s">
        <v>30</v>
      </c>
      <c r="H34" t="s">
        <v>118</v>
      </c>
      <c r="I34" t="s">
        <v>119</v>
      </c>
      <c r="K34" s="4">
        <v>42468</v>
      </c>
      <c r="L34" s="4">
        <v>42521</v>
      </c>
      <c r="M34" t="s">
        <v>339</v>
      </c>
      <c r="N34" s="37">
        <v>450</v>
      </c>
      <c r="O34" s="36">
        <v>42987</v>
      </c>
      <c r="P34">
        <v>3</v>
      </c>
      <c r="Q34" s="39">
        <f>VLOOKUP(E34,'[2]Plan de acción consolidado'!$C$2:$N$144,12,0)</f>
        <v>14</v>
      </c>
    </row>
    <row r="35" spans="1:17" x14ac:dyDescent="0.25">
      <c r="A35" s="35">
        <v>34</v>
      </c>
      <c r="B35" t="s">
        <v>14</v>
      </c>
      <c r="C35" t="s">
        <v>18</v>
      </c>
      <c r="D35" t="s">
        <v>18</v>
      </c>
      <c r="E35" t="s">
        <v>116</v>
      </c>
      <c r="F35" t="s">
        <v>123</v>
      </c>
      <c r="G35" t="s">
        <v>29</v>
      </c>
      <c r="H35" t="s">
        <v>121</v>
      </c>
      <c r="I35" t="s">
        <v>124</v>
      </c>
      <c r="K35" s="4">
        <v>42468</v>
      </c>
      <c r="L35" s="4">
        <v>42651</v>
      </c>
      <c r="M35" t="s">
        <v>339</v>
      </c>
      <c r="N35" s="37">
        <v>450</v>
      </c>
      <c r="O35" s="36">
        <v>42987</v>
      </c>
      <c r="P35">
        <v>3</v>
      </c>
      <c r="Q35" s="39">
        <f>VLOOKUP(E35,'[2]Plan de acción consolidado'!$C$2:$N$144,12,0)</f>
        <v>14</v>
      </c>
    </row>
    <row r="36" spans="1:17" x14ac:dyDescent="0.25">
      <c r="A36" s="35">
        <v>35</v>
      </c>
      <c r="B36" t="s">
        <v>14</v>
      </c>
      <c r="C36" t="s">
        <v>18</v>
      </c>
      <c r="D36" t="s">
        <v>18</v>
      </c>
      <c r="E36" t="s">
        <v>116</v>
      </c>
      <c r="F36" t="s">
        <v>837</v>
      </c>
      <c r="G36" t="s">
        <v>29</v>
      </c>
      <c r="H36" t="s">
        <v>121</v>
      </c>
      <c r="I36" t="s">
        <v>125</v>
      </c>
      <c r="K36" s="4">
        <v>42494</v>
      </c>
      <c r="L36" s="4">
        <v>42551</v>
      </c>
      <c r="M36" t="s">
        <v>333</v>
      </c>
      <c r="N36" s="37">
        <v>450</v>
      </c>
      <c r="O36" s="36">
        <v>42987</v>
      </c>
      <c r="P36">
        <v>3</v>
      </c>
      <c r="Q36" s="39">
        <f>VLOOKUP(E36,'[2]Plan de acción consolidado'!$C$2:$N$144,12,0)</f>
        <v>14</v>
      </c>
    </row>
    <row r="37" spans="1:17" x14ac:dyDescent="0.25">
      <c r="A37" s="35">
        <v>36</v>
      </c>
      <c r="B37" t="s">
        <v>14</v>
      </c>
      <c r="C37" t="s">
        <v>18</v>
      </c>
      <c r="D37" t="s">
        <v>18</v>
      </c>
      <c r="E37" t="s">
        <v>116</v>
      </c>
      <c r="F37" t="s">
        <v>120</v>
      </c>
      <c r="G37" t="s">
        <v>30</v>
      </c>
      <c r="H37" t="s">
        <v>121</v>
      </c>
      <c r="I37" t="s">
        <v>122</v>
      </c>
      <c r="K37" s="4">
        <v>42705</v>
      </c>
      <c r="L37" s="4">
        <v>43465</v>
      </c>
      <c r="M37" t="s">
        <v>333</v>
      </c>
      <c r="N37" s="37">
        <v>450</v>
      </c>
      <c r="O37" s="36">
        <v>42987</v>
      </c>
      <c r="P37">
        <v>3</v>
      </c>
      <c r="Q37" s="39">
        <f>VLOOKUP(E37,'[2]Plan de acción consolidado'!$C$2:$N$144,12,0)</f>
        <v>14</v>
      </c>
    </row>
    <row r="38" spans="1:17" x14ac:dyDescent="0.25">
      <c r="A38" s="35">
        <v>37</v>
      </c>
      <c r="B38" t="s">
        <v>14</v>
      </c>
      <c r="C38" t="s">
        <v>18</v>
      </c>
      <c r="D38" t="s">
        <v>18</v>
      </c>
      <c r="E38" t="s">
        <v>116</v>
      </c>
      <c r="F38" t="s">
        <v>838</v>
      </c>
      <c r="G38" t="s">
        <v>19</v>
      </c>
      <c r="H38" t="s">
        <v>121</v>
      </c>
      <c r="I38" t="s">
        <v>878</v>
      </c>
      <c r="K38" s="4" t="s">
        <v>341</v>
      </c>
      <c r="L38" s="4">
        <v>42987</v>
      </c>
      <c r="M38" t="s">
        <v>343</v>
      </c>
      <c r="N38" s="37">
        <v>450</v>
      </c>
      <c r="O38" s="36">
        <v>42987</v>
      </c>
      <c r="P38">
        <v>3</v>
      </c>
      <c r="Q38" s="39">
        <f>VLOOKUP(E38,'[2]Plan de acción consolidado'!$C$2:$N$144,12,0)</f>
        <v>14</v>
      </c>
    </row>
    <row r="39" spans="1:17" x14ac:dyDescent="0.25">
      <c r="A39" s="35">
        <v>38</v>
      </c>
      <c r="B39" t="s">
        <v>14</v>
      </c>
      <c r="C39" t="s">
        <v>18</v>
      </c>
      <c r="D39" t="s">
        <v>18</v>
      </c>
      <c r="E39" t="s">
        <v>126</v>
      </c>
      <c r="F39" t="s">
        <v>159</v>
      </c>
      <c r="G39" t="s">
        <v>16</v>
      </c>
      <c r="H39" t="s">
        <v>127</v>
      </c>
      <c r="I39" t="s">
        <v>129</v>
      </c>
      <c r="K39" s="4">
        <v>42461</v>
      </c>
      <c r="L39" s="4">
        <v>42521</v>
      </c>
      <c r="M39" t="s">
        <v>343</v>
      </c>
      <c r="N39" s="37">
        <v>180</v>
      </c>
      <c r="O39" s="36">
        <v>42713</v>
      </c>
      <c r="P39">
        <v>4</v>
      </c>
      <c r="Q39" s="39">
        <f>VLOOKUP(E39,'[2]Plan de acción consolidado'!$C$2:$N$144,12,0)</f>
        <v>15</v>
      </c>
    </row>
    <row r="40" spans="1:17" x14ac:dyDescent="0.25">
      <c r="A40" s="35">
        <v>39</v>
      </c>
      <c r="B40" t="s">
        <v>14</v>
      </c>
      <c r="C40" t="s">
        <v>18</v>
      </c>
      <c r="D40" t="s">
        <v>18</v>
      </c>
      <c r="E40" t="s">
        <v>126</v>
      </c>
      <c r="F40" t="s">
        <v>156</v>
      </c>
      <c r="G40" t="s">
        <v>16</v>
      </c>
      <c r="H40" t="s">
        <v>127</v>
      </c>
      <c r="I40" t="s">
        <v>128</v>
      </c>
      <c r="K40" s="4">
        <v>42468</v>
      </c>
      <c r="L40" s="4">
        <v>42480</v>
      </c>
      <c r="M40" t="s">
        <v>344</v>
      </c>
      <c r="N40" s="37">
        <v>180</v>
      </c>
      <c r="O40" s="36">
        <v>42713</v>
      </c>
      <c r="P40">
        <v>4</v>
      </c>
      <c r="Q40" s="39">
        <f>VLOOKUP(E40,'[2]Plan de acción consolidado'!$C$2:$N$144,12,0)</f>
        <v>15</v>
      </c>
    </row>
    <row r="41" spans="1:17" x14ac:dyDescent="0.25">
      <c r="A41" s="35">
        <v>40</v>
      </c>
      <c r="B41" t="s">
        <v>14</v>
      </c>
      <c r="C41" t="s">
        <v>18</v>
      </c>
      <c r="D41" t="s">
        <v>18</v>
      </c>
      <c r="E41" t="s">
        <v>126</v>
      </c>
      <c r="F41" t="s">
        <v>134</v>
      </c>
      <c r="G41" t="s">
        <v>30</v>
      </c>
      <c r="H41" t="s">
        <v>127</v>
      </c>
      <c r="I41" t="s">
        <v>135</v>
      </c>
      <c r="K41" s="4">
        <v>42468</v>
      </c>
      <c r="L41" s="4">
        <v>42500</v>
      </c>
      <c r="M41" t="s">
        <v>345</v>
      </c>
      <c r="N41" s="37">
        <v>180</v>
      </c>
      <c r="O41" s="36">
        <v>42713</v>
      </c>
      <c r="P41">
        <v>4</v>
      </c>
      <c r="Q41" s="39">
        <f>VLOOKUP(E41,'[2]Plan de acción consolidado'!$C$2:$N$144,12,0)</f>
        <v>15</v>
      </c>
    </row>
    <row r="42" spans="1:17" x14ac:dyDescent="0.25">
      <c r="A42" s="35">
        <v>41</v>
      </c>
      <c r="B42" t="s">
        <v>14</v>
      </c>
      <c r="C42" t="s">
        <v>786</v>
      </c>
      <c r="D42" t="s">
        <v>812</v>
      </c>
      <c r="E42" t="s">
        <v>126</v>
      </c>
      <c r="F42" t="s">
        <v>839</v>
      </c>
      <c r="G42" t="s">
        <v>19</v>
      </c>
      <c r="H42" t="s">
        <v>127</v>
      </c>
      <c r="I42" t="s">
        <v>879</v>
      </c>
      <c r="K42" s="4">
        <v>42468</v>
      </c>
      <c r="L42" s="4">
        <v>42520</v>
      </c>
      <c r="M42" t="s">
        <v>346</v>
      </c>
      <c r="N42" s="37">
        <v>180</v>
      </c>
      <c r="O42" s="36">
        <v>42713</v>
      </c>
      <c r="P42">
        <v>4</v>
      </c>
      <c r="Q42" s="39">
        <f>VLOOKUP(E42,'[2]Plan de acción consolidado'!$C$2:$N$144,12,0)</f>
        <v>15</v>
      </c>
    </row>
    <row r="43" spans="1:17" x14ac:dyDescent="0.25">
      <c r="A43" s="35">
        <v>42</v>
      </c>
      <c r="B43" t="s">
        <v>14</v>
      </c>
      <c r="C43" t="s">
        <v>18</v>
      </c>
      <c r="D43" t="s">
        <v>18</v>
      </c>
      <c r="E43" t="s">
        <v>126</v>
      </c>
      <c r="F43" t="s">
        <v>132</v>
      </c>
      <c r="G43" t="s">
        <v>30</v>
      </c>
      <c r="H43" t="s">
        <v>127</v>
      </c>
      <c r="I43" t="s">
        <v>133</v>
      </c>
      <c r="K43" s="4">
        <v>42468</v>
      </c>
      <c r="L43" s="4">
        <v>42643</v>
      </c>
      <c r="M43" t="s">
        <v>347</v>
      </c>
      <c r="N43" s="37">
        <v>180</v>
      </c>
      <c r="O43" s="36">
        <v>42713</v>
      </c>
      <c r="P43">
        <v>4</v>
      </c>
      <c r="Q43" s="39">
        <f>VLOOKUP(E43,'[2]Plan de acción consolidado'!$C$2:$N$144,12,0)</f>
        <v>15</v>
      </c>
    </row>
    <row r="44" spans="1:17" x14ac:dyDescent="0.25">
      <c r="A44" s="35">
        <v>43</v>
      </c>
      <c r="B44" t="s">
        <v>14</v>
      </c>
      <c r="C44" t="s">
        <v>18</v>
      </c>
      <c r="D44" t="s">
        <v>18</v>
      </c>
      <c r="E44" t="s">
        <v>126</v>
      </c>
      <c r="F44" t="s">
        <v>130</v>
      </c>
      <c r="G44" t="s">
        <v>30</v>
      </c>
      <c r="H44" t="s">
        <v>127</v>
      </c>
      <c r="I44" t="s">
        <v>131</v>
      </c>
      <c r="K44" s="4">
        <v>42468</v>
      </c>
      <c r="L44" s="4">
        <v>42713</v>
      </c>
      <c r="M44" t="s">
        <v>348</v>
      </c>
      <c r="N44" s="37">
        <v>180</v>
      </c>
      <c r="O44" s="36">
        <v>42713</v>
      </c>
      <c r="P44">
        <v>4</v>
      </c>
      <c r="Q44" s="39">
        <f>VLOOKUP(E44,'[2]Plan de acción consolidado'!$C$2:$N$144,12,0)</f>
        <v>15</v>
      </c>
    </row>
    <row r="45" spans="1:17" x14ac:dyDescent="0.25">
      <c r="A45" s="35">
        <v>44</v>
      </c>
      <c r="B45" t="s">
        <v>17</v>
      </c>
      <c r="C45" t="s">
        <v>787</v>
      </c>
      <c r="D45" t="s">
        <v>813</v>
      </c>
      <c r="E45" t="s">
        <v>126</v>
      </c>
      <c r="F45" t="s">
        <v>136</v>
      </c>
      <c r="G45" t="s">
        <v>19</v>
      </c>
      <c r="H45" t="s">
        <v>127</v>
      </c>
      <c r="I45" t="s">
        <v>137</v>
      </c>
      <c r="K45" s="4">
        <v>42522</v>
      </c>
      <c r="L45" s="4" t="s">
        <v>38</v>
      </c>
      <c r="M45" t="s">
        <v>348</v>
      </c>
      <c r="N45" s="37">
        <v>180</v>
      </c>
      <c r="O45" s="36">
        <v>42713</v>
      </c>
      <c r="P45">
        <v>4</v>
      </c>
      <c r="Q45" s="39">
        <f>VLOOKUP(E45,'[2]Plan de acción consolidado'!$C$2:$N$144,12,0)</f>
        <v>15</v>
      </c>
    </row>
    <row r="46" spans="1:17" x14ac:dyDescent="0.25">
      <c r="A46" s="35">
        <v>45</v>
      </c>
      <c r="B46" t="s">
        <v>17</v>
      </c>
      <c r="C46" t="s">
        <v>788</v>
      </c>
      <c r="D46" t="s">
        <v>814</v>
      </c>
      <c r="E46" t="s">
        <v>126</v>
      </c>
      <c r="F46" t="s">
        <v>138</v>
      </c>
      <c r="G46" t="s">
        <v>29</v>
      </c>
      <c r="H46" t="s">
        <v>127</v>
      </c>
      <c r="I46" t="s">
        <v>139</v>
      </c>
      <c r="K46" s="4">
        <v>42833</v>
      </c>
      <c r="L46" s="4" t="s">
        <v>38</v>
      </c>
      <c r="M46" t="s">
        <v>333</v>
      </c>
      <c r="N46" s="37">
        <v>180</v>
      </c>
      <c r="O46" s="36">
        <v>42713</v>
      </c>
      <c r="P46">
        <v>4</v>
      </c>
      <c r="Q46" s="39">
        <f>VLOOKUP(E46,'[2]Plan de acción consolidado'!$C$2:$N$144,12,0)</f>
        <v>15</v>
      </c>
    </row>
    <row r="47" spans="1:17" x14ac:dyDescent="0.25">
      <c r="A47" s="35">
        <v>46</v>
      </c>
      <c r="B47" t="s">
        <v>14</v>
      </c>
      <c r="C47" t="s">
        <v>18</v>
      </c>
      <c r="D47" t="s">
        <v>18</v>
      </c>
      <c r="E47" t="s">
        <v>140</v>
      </c>
      <c r="F47" t="s">
        <v>141</v>
      </c>
      <c r="G47" t="s">
        <v>12</v>
      </c>
      <c r="H47" t="s">
        <v>142</v>
      </c>
      <c r="I47" t="s">
        <v>143</v>
      </c>
      <c r="K47" s="4">
        <v>42468</v>
      </c>
      <c r="L47" s="4">
        <v>42622</v>
      </c>
      <c r="M47" t="s">
        <v>333</v>
      </c>
      <c r="N47" s="37">
        <v>90</v>
      </c>
      <c r="O47" s="36">
        <v>42622</v>
      </c>
      <c r="P47">
        <v>1</v>
      </c>
      <c r="Q47" s="39">
        <f>VLOOKUP(E47,'[2]Plan de acción consolidado'!$C$2:$N$144,12,0)</f>
        <v>16</v>
      </c>
    </row>
    <row r="48" spans="1:17" x14ac:dyDescent="0.25">
      <c r="A48" s="35">
        <v>47</v>
      </c>
      <c r="B48" t="s">
        <v>14</v>
      </c>
      <c r="C48" t="s">
        <v>18</v>
      </c>
      <c r="D48" t="s">
        <v>18</v>
      </c>
      <c r="E48" t="s">
        <v>144</v>
      </c>
      <c r="F48" t="s">
        <v>145</v>
      </c>
      <c r="G48" t="s">
        <v>47</v>
      </c>
      <c r="H48" t="s">
        <v>146</v>
      </c>
      <c r="I48" t="s">
        <v>147</v>
      </c>
      <c r="K48" s="4">
        <v>42468</v>
      </c>
      <c r="L48" s="4">
        <v>42895</v>
      </c>
      <c r="M48" t="s">
        <v>343</v>
      </c>
      <c r="N48" s="37">
        <v>360</v>
      </c>
      <c r="O48" s="36">
        <v>42895</v>
      </c>
      <c r="P48">
        <v>1</v>
      </c>
      <c r="Q48" s="39">
        <f>VLOOKUP(E48,'[2]Plan de acción consolidado'!$C$2:$N$144,12,0)</f>
        <v>17</v>
      </c>
    </row>
    <row r="49" spans="1:17" x14ac:dyDescent="0.25">
      <c r="A49" s="35">
        <v>48</v>
      </c>
      <c r="B49" t="s">
        <v>14</v>
      </c>
      <c r="C49" t="s">
        <v>18</v>
      </c>
      <c r="D49" t="s">
        <v>18</v>
      </c>
      <c r="E49" t="s">
        <v>144</v>
      </c>
      <c r="F49" t="s">
        <v>148</v>
      </c>
      <c r="G49" t="s">
        <v>47</v>
      </c>
      <c r="H49" t="s">
        <v>146</v>
      </c>
      <c r="I49" t="s">
        <v>149</v>
      </c>
      <c r="K49" s="4">
        <v>42468</v>
      </c>
      <c r="L49" s="4">
        <v>42895</v>
      </c>
      <c r="M49" t="s">
        <v>343</v>
      </c>
      <c r="N49" s="37">
        <v>360</v>
      </c>
      <c r="O49" s="36">
        <v>42895</v>
      </c>
      <c r="P49">
        <v>1</v>
      </c>
      <c r="Q49" s="39">
        <f>VLOOKUP(E49,'[2]Plan de acción consolidado'!$C$2:$N$144,12,0)</f>
        <v>17</v>
      </c>
    </row>
    <row r="50" spans="1:17" x14ac:dyDescent="0.25">
      <c r="A50" s="35">
        <v>49</v>
      </c>
      <c r="B50" t="s">
        <v>14</v>
      </c>
      <c r="C50" t="s">
        <v>18</v>
      </c>
      <c r="D50" t="s">
        <v>18</v>
      </c>
      <c r="E50" t="s">
        <v>150</v>
      </c>
      <c r="F50" t="s">
        <v>156</v>
      </c>
      <c r="G50" t="s">
        <v>16</v>
      </c>
      <c r="H50" t="s">
        <v>151</v>
      </c>
      <c r="I50" t="s">
        <v>128</v>
      </c>
      <c r="K50" s="4">
        <v>42468</v>
      </c>
      <c r="L50" s="4">
        <v>42480</v>
      </c>
      <c r="M50" t="s">
        <v>349</v>
      </c>
      <c r="N50" s="37">
        <v>420</v>
      </c>
      <c r="O50" s="36">
        <v>42956</v>
      </c>
      <c r="P50">
        <v>4</v>
      </c>
      <c r="Q50" s="39">
        <f>VLOOKUP(E50,'[2]Plan de acción consolidado'!$C$2:$N$144,12,0)</f>
        <v>18</v>
      </c>
    </row>
    <row r="51" spans="1:17" x14ac:dyDescent="0.25">
      <c r="A51" s="35">
        <v>50</v>
      </c>
      <c r="B51" t="s">
        <v>14</v>
      </c>
      <c r="C51" t="s">
        <v>18</v>
      </c>
      <c r="D51" t="s">
        <v>18</v>
      </c>
      <c r="E51" t="s">
        <v>150</v>
      </c>
      <c r="F51" t="s">
        <v>159</v>
      </c>
      <c r="G51" t="s">
        <v>16</v>
      </c>
      <c r="H51" t="s">
        <v>151</v>
      </c>
      <c r="I51" t="s">
        <v>129</v>
      </c>
      <c r="K51" s="4">
        <v>42461</v>
      </c>
      <c r="L51" s="4">
        <v>42521</v>
      </c>
      <c r="M51" t="s">
        <v>350</v>
      </c>
      <c r="N51" s="37">
        <v>420</v>
      </c>
      <c r="O51" s="36">
        <v>42956</v>
      </c>
      <c r="P51">
        <v>4</v>
      </c>
      <c r="Q51" s="39">
        <f>VLOOKUP(E51,'[2]Plan de acción consolidado'!$C$2:$N$144,12,0)</f>
        <v>18</v>
      </c>
    </row>
    <row r="52" spans="1:17" x14ac:dyDescent="0.25">
      <c r="A52" s="35">
        <v>51</v>
      </c>
      <c r="B52" t="s">
        <v>14</v>
      </c>
      <c r="C52" t="s">
        <v>18</v>
      </c>
      <c r="D52" t="s">
        <v>18</v>
      </c>
      <c r="E52" t="s">
        <v>150</v>
      </c>
      <c r="F52" t="s">
        <v>152</v>
      </c>
      <c r="G52" t="s">
        <v>30</v>
      </c>
      <c r="H52" t="s">
        <v>151</v>
      </c>
      <c r="I52" t="s">
        <v>153</v>
      </c>
      <c r="K52" s="4">
        <v>42468</v>
      </c>
      <c r="L52" s="4">
        <v>42581</v>
      </c>
      <c r="M52" t="s">
        <v>346</v>
      </c>
      <c r="N52" s="37">
        <v>420</v>
      </c>
      <c r="O52" s="36">
        <v>42956</v>
      </c>
      <c r="P52">
        <v>4</v>
      </c>
      <c r="Q52" s="39">
        <f>VLOOKUP(E52,'[2]Plan de acción consolidado'!$C$2:$N$144,12,0)</f>
        <v>18</v>
      </c>
    </row>
    <row r="53" spans="1:17" x14ac:dyDescent="0.25">
      <c r="A53" s="35">
        <v>52</v>
      </c>
      <c r="B53" t="s">
        <v>14</v>
      </c>
      <c r="C53" t="s">
        <v>18</v>
      </c>
      <c r="D53" t="s">
        <v>18</v>
      </c>
      <c r="E53" t="s">
        <v>150</v>
      </c>
      <c r="F53" t="s">
        <v>130</v>
      </c>
      <c r="G53" t="s">
        <v>30</v>
      </c>
      <c r="H53" t="s">
        <v>151</v>
      </c>
      <c r="I53" t="s">
        <v>131</v>
      </c>
      <c r="K53" s="4">
        <v>42468</v>
      </c>
      <c r="L53" s="4">
        <v>42713</v>
      </c>
      <c r="M53" t="s">
        <v>333</v>
      </c>
      <c r="N53" s="37">
        <v>420</v>
      </c>
      <c r="O53" s="36">
        <v>42956</v>
      </c>
      <c r="P53">
        <v>4</v>
      </c>
      <c r="Q53" s="39">
        <f>VLOOKUP(E53,'[2]Plan de acción consolidado'!$C$2:$N$144,12,0)</f>
        <v>18</v>
      </c>
    </row>
    <row r="54" spans="1:17" x14ac:dyDescent="0.25">
      <c r="A54" s="35">
        <v>53</v>
      </c>
      <c r="B54" t="s">
        <v>17</v>
      </c>
      <c r="C54" t="s">
        <v>789</v>
      </c>
      <c r="D54" t="s">
        <v>815</v>
      </c>
      <c r="E54" t="s">
        <v>150</v>
      </c>
      <c r="F54" t="s">
        <v>163</v>
      </c>
      <c r="G54" t="s">
        <v>19</v>
      </c>
      <c r="H54" t="s">
        <v>151</v>
      </c>
      <c r="I54" t="s">
        <v>880</v>
      </c>
      <c r="K54" s="4">
        <v>42468</v>
      </c>
      <c r="L54" s="4" t="s">
        <v>38</v>
      </c>
      <c r="M54" t="s">
        <v>333</v>
      </c>
      <c r="N54" s="37">
        <v>420</v>
      </c>
      <c r="O54" s="36">
        <v>42956</v>
      </c>
      <c r="P54">
        <v>4</v>
      </c>
      <c r="Q54" s="39">
        <f>VLOOKUP(E54,'[2]Plan de acción consolidado'!$C$2:$N$144,12,0)</f>
        <v>18</v>
      </c>
    </row>
    <row r="55" spans="1:17" x14ac:dyDescent="0.25">
      <c r="A55" s="35">
        <v>54</v>
      </c>
      <c r="B55" t="s">
        <v>14</v>
      </c>
      <c r="C55" t="s">
        <v>18</v>
      </c>
      <c r="D55" t="s">
        <v>18</v>
      </c>
      <c r="E55" t="s">
        <v>150</v>
      </c>
      <c r="F55" t="s">
        <v>134</v>
      </c>
      <c r="G55" t="s">
        <v>30</v>
      </c>
      <c r="H55" t="s">
        <v>151</v>
      </c>
      <c r="I55" t="s">
        <v>135</v>
      </c>
      <c r="K55" s="4">
        <v>42468</v>
      </c>
      <c r="L55" s="4">
        <v>42500</v>
      </c>
      <c r="M55" t="s">
        <v>343</v>
      </c>
      <c r="N55" s="37">
        <v>420</v>
      </c>
      <c r="O55" s="36">
        <v>42956</v>
      </c>
      <c r="P55">
        <v>4</v>
      </c>
      <c r="Q55" s="39">
        <f>VLOOKUP(E55,'[2]Plan de acción consolidado'!$C$2:$N$144,12,0)</f>
        <v>18</v>
      </c>
    </row>
    <row r="56" spans="1:17" x14ac:dyDescent="0.25">
      <c r="A56" s="35">
        <v>55</v>
      </c>
      <c r="B56" t="s">
        <v>17</v>
      </c>
      <c r="C56" t="s">
        <v>790</v>
      </c>
      <c r="D56" t="s">
        <v>816</v>
      </c>
      <c r="E56" t="s">
        <v>150</v>
      </c>
      <c r="F56" t="s">
        <v>138</v>
      </c>
      <c r="G56" t="s">
        <v>29</v>
      </c>
      <c r="H56" t="s">
        <v>151</v>
      </c>
      <c r="I56" t="s">
        <v>139</v>
      </c>
      <c r="K56" s="4">
        <v>42833</v>
      </c>
      <c r="L56" s="4" t="s">
        <v>38</v>
      </c>
      <c r="M56" t="s">
        <v>343</v>
      </c>
      <c r="N56" s="37">
        <v>420</v>
      </c>
      <c r="O56" s="36">
        <v>42956</v>
      </c>
      <c r="P56">
        <v>4</v>
      </c>
      <c r="Q56" s="39">
        <f>VLOOKUP(E56,'[2]Plan de acción consolidado'!$C$2:$N$144,12,0)</f>
        <v>18</v>
      </c>
    </row>
    <row r="57" spans="1:17" x14ac:dyDescent="0.25">
      <c r="A57" s="35">
        <v>56</v>
      </c>
      <c r="B57" t="s">
        <v>14</v>
      </c>
      <c r="C57" t="s">
        <v>18</v>
      </c>
      <c r="D57" t="s">
        <v>18</v>
      </c>
      <c r="E57" t="s">
        <v>155</v>
      </c>
      <c r="F57" t="s">
        <v>159</v>
      </c>
      <c r="G57" t="s">
        <v>16</v>
      </c>
      <c r="H57" t="s">
        <v>157</v>
      </c>
      <c r="I57" t="s">
        <v>129</v>
      </c>
      <c r="K57" s="4">
        <v>42461</v>
      </c>
      <c r="L57" s="4">
        <v>42521</v>
      </c>
      <c r="M57" t="s">
        <v>349</v>
      </c>
      <c r="N57" s="37">
        <v>360</v>
      </c>
      <c r="O57" s="36" t="s">
        <v>324</v>
      </c>
      <c r="P57">
        <v>4</v>
      </c>
      <c r="Q57" s="39">
        <f>VLOOKUP(E57,'[2]Plan de acción consolidado'!$C$2:$N$144,12,0)</f>
        <v>19</v>
      </c>
    </row>
    <row r="58" spans="1:17" x14ac:dyDescent="0.25">
      <c r="A58" s="35">
        <v>57</v>
      </c>
      <c r="B58" t="s">
        <v>14</v>
      </c>
      <c r="C58" t="s">
        <v>18</v>
      </c>
      <c r="D58" t="s">
        <v>18</v>
      </c>
      <c r="E58" t="s">
        <v>155</v>
      </c>
      <c r="F58" t="s">
        <v>156</v>
      </c>
      <c r="G58" t="s">
        <v>16</v>
      </c>
      <c r="H58" t="s">
        <v>157</v>
      </c>
      <c r="I58" t="s">
        <v>158</v>
      </c>
      <c r="K58" s="4">
        <v>42468</v>
      </c>
      <c r="L58" s="4">
        <v>42480</v>
      </c>
      <c r="M58" t="s">
        <v>351</v>
      </c>
      <c r="N58" s="37">
        <v>360</v>
      </c>
      <c r="O58" s="36" t="s">
        <v>324</v>
      </c>
      <c r="P58">
        <v>4</v>
      </c>
      <c r="Q58" s="39">
        <f>VLOOKUP(E58,'[2]Plan de acción consolidado'!$C$2:$N$144,12,0)</f>
        <v>19</v>
      </c>
    </row>
    <row r="59" spans="1:17" x14ac:dyDescent="0.25">
      <c r="A59" s="35">
        <v>58</v>
      </c>
      <c r="B59" t="s">
        <v>14</v>
      </c>
      <c r="C59" t="s">
        <v>18</v>
      </c>
      <c r="D59" t="s">
        <v>18</v>
      </c>
      <c r="E59" t="s">
        <v>155</v>
      </c>
      <c r="F59" t="s">
        <v>160</v>
      </c>
      <c r="G59" t="s">
        <v>30</v>
      </c>
      <c r="H59" t="s">
        <v>157</v>
      </c>
      <c r="I59" t="s">
        <v>161</v>
      </c>
      <c r="K59" s="4">
        <v>42468</v>
      </c>
      <c r="L59" s="4">
        <v>42597</v>
      </c>
      <c r="M59" t="s">
        <v>346</v>
      </c>
      <c r="N59" s="37">
        <v>360</v>
      </c>
      <c r="O59" s="36" t="s">
        <v>324</v>
      </c>
      <c r="P59">
        <v>4</v>
      </c>
      <c r="Q59" s="39">
        <f>VLOOKUP(E59,'[2]Plan de acción consolidado'!$C$2:$N$144,12,0)</f>
        <v>19</v>
      </c>
    </row>
    <row r="60" spans="1:17" x14ac:dyDescent="0.25">
      <c r="A60" s="35">
        <v>59</v>
      </c>
      <c r="B60" t="s">
        <v>14</v>
      </c>
      <c r="C60" t="s">
        <v>18</v>
      </c>
      <c r="D60" t="s">
        <v>18</v>
      </c>
      <c r="E60" t="s">
        <v>155</v>
      </c>
      <c r="F60" t="s">
        <v>130</v>
      </c>
      <c r="G60" t="s">
        <v>30</v>
      </c>
      <c r="H60" t="s">
        <v>157</v>
      </c>
      <c r="I60" t="s">
        <v>131</v>
      </c>
      <c r="K60" s="4">
        <v>42468</v>
      </c>
      <c r="L60" s="4">
        <v>42713</v>
      </c>
      <c r="M60" t="s">
        <v>352</v>
      </c>
      <c r="N60" s="37">
        <v>360</v>
      </c>
      <c r="O60" s="36" t="s">
        <v>324</v>
      </c>
      <c r="P60">
        <v>4</v>
      </c>
      <c r="Q60" s="39">
        <f>VLOOKUP(E60,'[2]Plan de acción consolidado'!$C$2:$N$144,12,0)</f>
        <v>19</v>
      </c>
    </row>
    <row r="61" spans="1:17" x14ac:dyDescent="0.25">
      <c r="A61" s="35">
        <v>60</v>
      </c>
      <c r="B61" t="s">
        <v>17</v>
      </c>
      <c r="C61" t="s">
        <v>791</v>
      </c>
      <c r="D61" t="s">
        <v>817</v>
      </c>
      <c r="E61" t="s">
        <v>155</v>
      </c>
      <c r="F61" t="s">
        <v>154</v>
      </c>
      <c r="G61" t="s">
        <v>19</v>
      </c>
      <c r="H61" t="s">
        <v>157</v>
      </c>
      <c r="I61" t="s">
        <v>881</v>
      </c>
      <c r="K61" s="4">
        <v>42468</v>
      </c>
      <c r="L61" s="4" t="s">
        <v>38</v>
      </c>
      <c r="M61" t="s">
        <v>333</v>
      </c>
      <c r="N61" s="37">
        <v>360</v>
      </c>
      <c r="O61" s="36" t="s">
        <v>324</v>
      </c>
      <c r="P61">
        <v>4</v>
      </c>
      <c r="Q61" s="39">
        <f>VLOOKUP(E61,'[2]Plan de acción consolidado'!$C$2:$N$144,12,0)</f>
        <v>19</v>
      </c>
    </row>
    <row r="62" spans="1:17" x14ac:dyDescent="0.25">
      <c r="A62" s="35">
        <v>61</v>
      </c>
      <c r="B62" t="s">
        <v>14</v>
      </c>
      <c r="C62" t="s">
        <v>18</v>
      </c>
      <c r="D62" t="s">
        <v>18</v>
      </c>
      <c r="E62" t="s">
        <v>155</v>
      </c>
      <c r="F62" t="s">
        <v>134</v>
      </c>
      <c r="G62" t="s">
        <v>30</v>
      </c>
      <c r="H62" t="s">
        <v>157</v>
      </c>
      <c r="I62" t="s">
        <v>162</v>
      </c>
      <c r="K62" s="4">
        <v>42468</v>
      </c>
      <c r="L62" s="4">
        <v>42500</v>
      </c>
      <c r="M62" t="s">
        <v>353</v>
      </c>
      <c r="N62" s="37">
        <v>360</v>
      </c>
      <c r="O62" s="36" t="s">
        <v>324</v>
      </c>
      <c r="P62">
        <v>4</v>
      </c>
      <c r="Q62" s="39">
        <f>VLOOKUP(E62,'[2]Plan de acción consolidado'!$C$2:$N$144,12,0)</f>
        <v>19</v>
      </c>
    </row>
    <row r="63" spans="1:17" x14ac:dyDescent="0.25">
      <c r="A63" s="35">
        <v>62</v>
      </c>
      <c r="B63" t="s">
        <v>17</v>
      </c>
      <c r="C63" t="s">
        <v>792</v>
      </c>
      <c r="D63" t="s">
        <v>818</v>
      </c>
      <c r="E63" t="s">
        <v>155</v>
      </c>
      <c r="F63" t="s">
        <v>138</v>
      </c>
      <c r="G63" t="s">
        <v>29</v>
      </c>
      <c r="H63" t="s">
        <v>157</v>
      </c>
      <c r="I63" t="s">
        <v>139</v>
      </c>
      <c r="K63" s="4">
        <v>42833</v>
      </c>
      <c r="L63" s="4" t="s">
        <v>38</v>
      </c>
      <c r="M63" t="s">
        <v>353</v>
      </c>
      <c r="N63" s="37">
        <v>360</v>
      </c>
      <c r="O63" s="36" t="s">
        <v>324</v>
      </c>
      <c r="P63">
        <v>4</v>
      </c>
      <c r="Q63" s="39">
        <f>VLOOKUP(E63,'[2]Plan de acción consolidado'!$C$2:$N$144,12,0)</f>
        <v>19</v>
      </c>
    </row>
    <row r="64" spans="1:17" x14ac:dyDescent="0.25">
      <c r="A64" s="35">
        <v>63</v>
      </c>
      <c r="B64" t="s">
        <v>14</v>
      </c>
      <c r="C64" t="s">
        <v>18</v>
      </c>
      <c r="D64" t="s">
        <v>18</v>
      </c>
      <c r="E64" t="s">
        <v>164</v>
      </c>
      <c r="F64" t="s">
        <v>165</v>
      </c>
      <c r="G64" t="s">
        <v>30</v>
      </c>
      <c r="H64" t="s">
        <v>166</v>
      </c>
      <c r="I64" t="s">
        <v>167</v>
      </c>
      <c r="K64" s="4">
        <v>42468</v>
      </c>
      <c r="L64" s="4">
        <v>42833</v>
      </c>
      <c r="M64" t="s">
        <v>353</v>
      </c>
      <c r="N64" s="37">
        <v>365</v>
      </c>
      <c r="O64" s="36">
        <v>42895</v>
      </c>
      <c r="P64">
        <v>1</v>
      </c>
      <c r="Q64" s="39">
        <f>VLOOKUP(E64,'[2]Plan de acción consolidado'!$C$2:$N$144,12,0)</f>
        <v>20</v>
      </c>
    </row>
    <row r="65" spans="1:17" x14ac:dyDescent="0.25">
      <c r="A65" s="35">
        <v>64</v>
      </c>
      <c r="B65" t="s">
        <v>17</v>
      </c>
      <c r="C65" t="s">
        <v>793</v>
      </c>
      <c r="D65" t="s">
        <v>819</v>
      </c>
      <c r="E65" t="s">
        <v>168</v>
      </c>
      <c r="F65" t="s">
        <v>171</v>
      </c>
      <c r="G65" t="s">
        <v>30</v>
      </c>
      <c r="H65" t="s">
        <v>169</v>
      </c>
      <c r="I65" t="s">
        <v>172</v>
      </c>
      <c r="K65" s="4">
        <v>42468</v>
      </c>
      <c r="L65" s="4" t="s">
        <v>38</v>
      </c>
      <c r="M65" t="s">
        <v>354</v>
      </c>
      <c r="N65" s="37">
        <v>365</v>
      </c>
      <c r="O65" s="36">
        <v>42895</v>
      </c>
      <c r="P65">
        <v>5</v>
      </c>
      <c r="Q65" s="39">
        <f>VLOOKUP(E65,'[2]Plan de acción consolidado'!$C$2:$N$144,12,0)</f>
        <v>21</v>
      </c>
    </row>
    <row r="66" spans="1:17" x14ac:dyDescent="0.25">
      <c r="A66" s="35">
        <v>65</v>
      </c>
      <c r="B66" t="s">
        <v>17</v>
      </c>
      <c r="C66" t="s">
        <v>794</v>
      </c>
      <c r="D66" t="s">
        <v>820</v>
      </c>
      <c r="E66" t="s">
        <v>168</v>
      </c>
      <c r="F66" t="s">
        <v>173</v>
      </c>
      <c r="G66" t="s">
        <v>30</v>
      </c>
      <c r="H66" t="s">
        <v>169</v>
      </c>
      <c r="I66" t="s">
        <v>174</v>
      </c>
      <c r="K66" s="4">
        <v>42468</v>
      </c>
      <c r="L66" s="4" t="s">
        <v>38</v>
      </c>
      <c r="M66" t="s">
        <v>332</v>
      </c>
      <c r="N66" s="37">
        <v>365</v>
      </c>
      <c r="O66" s="36">
        <v>42895</v>
      </c>
      <c r="P66">
        <v>5</v>
      </c>
      <c r="Q66" s="39">
        <f>VLOOKUP(E66,'[2]Plan de acción consolidado'!$C$2:$N$144,12,0)</f>
        <v>21</v>
      </c>
    </row>
    <row r="67" spans="1:17" x14ac:dyDescent="0.25">
      <c r="A67" s="35">
        <v>66</v>
      </c>
      <c r="B67" t="s">
        <v>17</v>
      </c>
      <c r="C67" t="s">
        <v>795</v>
      </c>
      <c r="D67" t="s">
        <v>821</v>
      </c>
      <c r="E67" t="s">
        <v>168</v>
      </c>
      <c r="F67" t="s">
        <v>175</v>
      </c>
      <c r="G67" t="s">
        <v>30</v>
      </c>
      <c r="H67" t="s">
        <v>169</v>
      </c>
      <c r="I67" t="s">
        <v>176</v>
      </c>
      <c r="K67" s="4">
        <v>42468</v>
      </c>
      <c r="L67" s="4" t="s">
        <v>38</v>
      </c>
      <c r="M67" t="s">
        <v>355</v>
      </c>
      <c r="N67" s="37">
        <v>365</v>
      </c>
      <c r="O67" s="36">
        <v>42895</v>
      </c>
      <c r="P67">
        <v>5</v>
      </c>
      <c r="Q67" s="39">
        <f>VLOOKUP(E67,'[2]Plan de acción consolidado'!$C$2:$N$144,12,0)</f>
        <v>21</v>
      </c>
    </row>
    <row r="68" spans="1:17" x14ac:dyDescent="0.25">
      <c r="A68" s="35">
        <v>67</v>
      </c>
      <c r="B68" t="s">
        <v>17</v>
      </c>
      <c r="C68" t="s">
        <v>796</v>
      </c>
      <c r="D68" t="s">
        <v>822</v>
      </c>
      <c r="E68" t="s">
        <v>168</v>
      </c>
      <c r="F68" t="s">
        <v>182</v>
      </c>
      <c r="G68" t="s">
        <v>29</v>
      </c>
      <c r="H68" t="s">
        <v>169</v>
      </c>
      <c r="I68" t="s">
        <v>183</v>
      </c>
      <c r="K68" s="4">
        <v>42468</v>
      </c>
      <c r="L68" s="4" t="s">
        <v>38</v>
      </c>
      <c r="M68" t="s">
        <v>354</v>
      </c>
      <c r="N68" s="37">
        <v>365</v>
      </c>
      <c r="O68" s="36">
        <v>42895</v>
      </c>
      <c r="P68">
        <v>5</v>
      </c>
      <c r="Q68" s="39">
        <f>VLOOKUP(E68,'[2]Plan de acción consolidado'!$C$2:$N$144,12,0)</f>
        <v>21</v>
      </c>
    </row>
    <row r="69" spans="1:17" x14ac:dyDescent="0.25">
      <c r="A69" s="35">
        <v>68</v>
      </c>
      <c r="B69" t="s">
        <v>17</v>
      </c>
      <c r="C69" t="s">
        <v>797</v>
      </c>
      <c r="D69" t="s">
        <v>823</v>
      </c>
      <c r="E69" t="s">
        <v>168</v>
      </c>
      <c r="F69" t="s">
        <v>840</v>
      </c>
      <c r="G69" t="s">
        <v>16</v>
      </c>
      <c r="H69" t="s">
        <v>169</v>
      </c>
      <c r="I69" t="s">
        <v>170</v>
      </c>
      <c r="K69" s="4">
        <v>42480</v>
      </c>
      <c r="L69" s="4" t="s">
        <v>38</v>
      </c>
      <c r="M69" t="s">
        <v>356</v>
      </c>
      <c r="N69" s="37">
        <v>365</v>
      </c>
      <c r="O69" s="36">
        <v>42895</v>
      </c>
      <c r="P69">
        <v>5</v>
      </c>
      <c r="Q69" s="39">
        <f>VLOOKUP(E69,'[2]Plan de acción consolidado'!$C$2:$N$144,12,0)</f>
        <v>21</v>
      </c>
    </row>
    <row r="70" spans="1:17" x14ac:dyDescent="0.25">
      <c r="A70" s="35">
        <v>69</v>
      </c>
      <c r="B70" t="s">
        <v>17</v>
      </c>
      <c r="C70" t="s">
        <v>798</v>
      </c>
      <c r="D70" t="s">
        <v>824</v>
      </c>
      <c r="E70" t="s">
        <v>168</v>
      </c>
      <c r="F70" t="s">
        <v>179</v>
      </c>
      <c r="G70" t="s">
        <v>19</v>
      </c>
      <c r="H70" t="s">
        <v>169</v>
      </c>
      <c r="I70" t="s">
        <v>180</v>
      </c>
      <c r="K70" s="4">
        <v>42489</v>
      </c>
      <c r="L70" s="4" t="s">
        <v>38</v>
      </c>
      <c r="M70" t="s">
        <v>357</v>
      </c>
      <c r="N70" s="37">
        <v>365</v>
      </c>
      <c r="O70" s="36">
        <v>42895</v>
      </c>
      <c r="P70">
        <v>5</v>
      </c>
      <c r="Q70" s="39">
        <f>VLOOKUP(E70,'[2]Plan de acción consolidado'!$C$2:$N$144,12,0)</f>
        <v>21</v>
      </c>
    </row>
    <row r="71" spans="1:17" x14ac:dyDescent="0.25">
      <c r="A71" s="35">
        <v>70</v>
      </c>
      <c r="B71" t="s">
        <v>14</v>
      </c>
      <c r="C71" t="s">
        <v>18</v>
      </c>
      <c r="D71" t="s">
        <v>18</v>
      </c>
      <c r="E71" t="s">
        <v>168</v>
      </c>
      <c r="F71" t="s">
        <v>177</v>
      </c>
      <c r="G71" t="s">
        <v>12</v>
      </c>
      <c r="H71" t="s">
        <v>169</v>
      </c>
      <c r="I71" t="s">
        <v>178</v>
      </c>
      <c r="K71" s="4">
        <v>42494</v>
      </c>
      <c r="L71" s="4">
        <v>42895</v>
      </c>
      <c r="M71" t="s">
        <v>356</v>
      </c>
      <c r="N71" s="37">
        <v>365</v>
      </c>
      <c r="O71" s="36">
        <v>42895</v>
      </c>
      <c r="P71">
        <v>5</v>
      </c>
      <c r="Q71" s="39">
        <f>VLOOKUP(E71,'[2]Plan de acción consolidado'!$C$2:$N$144,12,0)</f>
        <v>21</v>
      </c>
    </row>
    <row r="72" spans="1:17" x14ac:dyDescent="0.25">
      <c r="A72" s="35">
        <v>71</v>
      </c>
      <c r="B72" t="s">
        <v>14</v>
      </c>
      <c r="C72" t="s">
        <v>18</v>
      </c>
      <c r="D72" t="s">
        <v>18</v>
      </c>
      <c r="E72" t="s">
        <v>168</v>
      </c>
      <c r="F72" t="s">
        <v>181</v>
      </c>
      <c r="G72" t="s">
        <v>19</v>
      </c>
      <c r="H72" t="s">
        <v>169</v>
      </c>
      <c r="I72" t="s">
        <v>882</v>
      </c>
      <c r="K72" s="4">
        <v>42495</v>
      </c>
      <c r="L72" s="4">
        <v>42735</v>
      </c>
      <c r="M72" t="s">
        <v>358</v>
      </c>
      <c r="N72" s="37">
        <v>365</v>
      </c>
      <c r="O72" s="36">
        <v>42895</v>
      </c>
      <c r="P72">
        <v>5</v>
      </c>
      <c r="Q72" s="39">
        <f>VLOOKUP(E72,'[2]Plan de acción consolidado'!$C$2:$N$144,12,0)</f>
        <v>21</v>
      </c>
    </row>
    <row r="73" spans="1:17" x14ac:dyDescent="0.25">
      <c r="A73" s="35">
        <v>72</v>
      </c>
      <c r="B73" t="s">
        <v>14</v>
      </c>
      <c r="C73" t="s">
        <v>18</v>
      </c>
      <c r="D73" t="s">
        <v>18</v>
      </c>
      <c r="E73" t="s">
        <v>184</v>
      </c>
      <c r="F73" t="s">
        <v>185</v>
      </c>
      <c r="G73" t="s">
        <v>47</v>
      </c>
      <c r="H73" t="s">
        <v>186</v>
      </c>
      <c r="I73" t="s">
        <v>187</v>
      </c>
      <c r="K73" s="4">
        <v>42468</v>
      </c>
      <c r="L73" s="4">
        <v>42474</v>
      </c>
      <c r="M73" t="s">
        <v>358</v>
      </c>
      <c r="N73" s="37">
        <v>10</v>
      </c>
      <c r="O73" s="36">
        <v>42544</v>
      </c>
      <c r="P73">
        <v>1</v>
      </c>
      <c r="Q73" s="39">
        <f>VLOOKUP(E73,'[2]Plan de acción consolidado'!$C$2:$N$144,12,0)</f>
        <v>22</v>
      </c>
    </row>
    <row r="74" spans="1:17" x14ac:dyDescent="0.25">
      <c r="A74" s="35">
        <v>73</v>
      </c>
      <c r="B74" t="s">
        <v>14</v>
      </c>
      <c r="C74" t="s">
        <v>18</v>
      </c>
      <c r="D74" t="s">
        <v>18</v>
      </c>
      <c r="E74" t="s">
        <v>188</v>
      </c>
      <c r="F74" t="s">
        <v>189</v>
      </c>
      <c r="G74" t="s">
        <v>47</v>
      </c>
      <c r="H74" t="s">
        <v>190</v>
      </c>
      <c r="I74" t="s">
        <v>191</v>
      </c>
      <c r="K74" s="4">
        <v>42468</v>
      </c>
      <c r="L74" s="4">
        <v>42474</v>
      </c>
      <c r="M74" t="s">
        <v>358</v>
      </c>
      <c r="N74" s="37">
        <v>5</v>
      </c>
      <c r="O74" s="36">
        <v>42537</v>
      </c>
      <c r="P74">
        <v>1</v>
      </c>
      <c r="Q74" s="39">
        <f>VLOOKUP(E74,'[2]Plan de acción consolidado'!$C$2:$N$144,12,0)</f>
        <v>23</v>
      </c>
    </row>
    <row r="75" spans="1:17" x14ac:dyDescent="0.25">
      <c r="A75" s="35">
        <v>74</v>
      </c>
      <c r="B75" t="s">
        <v>14</v>
      </c>
      <c r="C75" t="s">
        <v>18</v>
      </c>
      <c r="D75" t="s">
        <v>18</v>
      </c>
      <c r="E75" t="s">
        <v>188</v>
      </c>
      <c r="F75" t="s">
        <v>192</v>
      </c>
      <c r="G75" t="s">
        <v>47</v>
      </c>
      <c r="H75" t="s">
        <v>190</v>
      </c>
      <c r="I75" t="s">
        <v>193</v>
      </c>
      <c r="K75" s="4">
        <v>42468</v>
      </c>
      <c r="L75" s="4">
        <v>42474</v>
      </c>
      <c r="M75" t="s">
        <v>358</v>
      </c>
      <c r="N75" s="37">
        <v>5</v>
      </c>
      <c r="O75" s="36">
        <v>42537</v>
      </c>
      <c r="P75">
        <v>1</v>
      </c>
      <c r="Q75" s="39">
        <f>VLOOKUP(E75,'[2]Plan de acción consolidado'!$C$2:$N$144,12,0)</f>
        <v>23</v>
      </c>
    </row>
    <row r="76" spans="1:17" x14ac:dyDescent="0.25">
      <c r="A76" s="35">
        <v>75</v>
      </c>
      <c r="B76" t="s">
        <v>14</v>
      </c>
      <c r="C76" t="s">
        <v>18</v>
      </c>
      <c r="D76" t="s">
        <v>18</v>
      </c>
      <c r="E76" t="s">
        <v>194</v>
      </c>
      <c r="F76" t="s">
        <v>195</v>
      </c>
      <c r="G76" t="s">
        <v>47</v>
      </c>
      <c r="H76" t="s">
        <v>196</v>
      </c>
      <c r="I76" t="s">
        <v>197</v>
      </c>
      <c r="K76" s="4">
        <v>42468</v>
      </c>
      <c r="L76" s="4">
        <v>42474</v>
      </c>
      <c r="M76" t="s">
        <v>358</v>
      </c>
      <c r="N76" s="37">
        <v>90</v>
      </c>
      <c r="O76" s="36">
        <v>42622</v>
      </c>
      <c r="P76">
        <v>1</v>
      </c>
      <c r="Q76" s="39">
        <f>VLOOKUP(E76,'[2]Plan de acción consolidado'!$C$2:$N$144,12,0)</f>
        <v>24</v>
      </c>
    </row>
    <row r="77" spans="1:17" x14ac:dyDescent="0.25">
      <c r="A77" s="35">
        <v>76</v>
      </c>
      <c r="B77" t="s">
        <v>14</v>
      </c>
      <c r="C77" t="s">
        <v>18</v>
      </c>
      <c r="D77" t="s">
        <v>18</v>
      </c>
      <c r="E77" t="s">
        <v>198</v>
      </c>
      <c r="F77" t="s">
        <v>199</v>
      </c>
      <c r="G77" t="s">
        <v>47</v>
      </c>
      <c r="H77" t="s">
        <v>200</v>
      </c>
      <c r="I77" t="s">
        <v>201</v>
      </c>
      <c r="K77" s="4">
        <v>42468</v>
      </c>
      <c r="L77" s="4">
        <v>42474</v>
      </c>
      <c r="M77" t="s">
        <v>359</v>
      </c>
      <c r="N77" s="37">
        <v>90</v>
      </c>
      <c r="O77" s="36">
        <v>42622</v>
      </c>
      <c r="P77">
        <v>1</v>
      </c>
      <c r="Q77" s="39">
        <f>VLOOKUP(E77,'[2]Plan de acción consolidado'!$C$2:$N$144,12,0)</f>
        <v>25</v>
      </c>
    </row>
    <row r="78" spans="1:17" x14ac:dyDescent="0.25">
      <c r="A78" s="35">
        <v>77</v>
      </c>
      <c r="B78" t="s">
        <v>14</v>
      </c>
      <c r="C78" t="s">
        <v>18</v>
      </c>
      <c r="D78" t="s">
        <v>18</v>
      </c>
      <c r="E78" t="s">
        <v>202</v>
      </c>
      <c r="F78" t="s">
        <v>71</v>
      </c>
      <c r="G78" t="s">
        <v>205</v>
      </c>
      <c r="H78" t="s">
        <v>203</v>
      </c>
      <c r="I78" t="s">
        <v>204</v>
      </c>
      <c r="K78" s="4">
        <v>42494</v>
      </c>
      <c r="L78" s="4">
        <v>42713</v>
      </c>
      <c r="M78" t="s">
        <v>359</v>
      </c>
      <c r="N78" s="37">
        <v>300</v>
      </c>
      <c r="O78" s="36">
        <v>42834</v>
      </c>
      <c r="P78">
        <v>2</v>
      </c>
      <c r="Q78" s="39">
        <f>VLOOKUP(E78,'[2]Plan de acción consolidado'!$C$2:$N$144,12,0)</f>
        <v>26</v>
      </c>
    </row>
    <row r="79" spans="1:17" x14ac:dyDescent="0.25">
      <c r="A79" s="35">
        <v>78</v>
      </c>
      <c r="B79" t="s">
        <v>14</v>
      </c>
      <c r="C79" t="s">
        <v>18</v>
      </c>
      <c r="D79" t="s">
        <v>18</v>
      </c>
      <c r="E79" t="s">
        <v>202</v>
      </c>
      <c r="F79" t="s">
        <v>71</v>
      </c>
      <c r="G79" t="s">
        <v>29</v>
      </c>
      <c r="H79" t="s">
        <v>203</v>
      </c>
      <c r="I79" t="s">
        <v>204</v>
      </c>
      <c r="K79" s="4">
        <v>42494</v>
      </c>
      <c r="L79" s="4">
        <v>42713</v>
      </c>
      <c r="M79" t="s">
        <v>333</v>
      </c>
      <c r="N79" s="37">
        <v>300</v>
      </c>
      <c r="O79" s="36">
        <v>42834</v>
      </c>
      <c r="P79">
        <v>2</v>
      </c>
      <c r="Q79" s="39">
        <f>VLOOKUP(E79,'[2]Plan de acción consolidado'!$C$2:$N$144,12,0)</f>
        <v>26</v>
      </c>
    </row>
    <row r="80" spans="1:17" x14ac:dyDescent="0.25">
      <c r="A80" s="35">
        <v>79</v>
      </c>
      <c r="B80" t="s">
        <v>17</v>
      </c>
      <c r="C80" t="s">
        <v>799</v>
      </c>
      <c r="D80" t="s">
        <v>825</v>
      </c>
      <c r="E80" t="s">
        <v>206</v>
      </c>
      <c r="F80" t="s">
        <v>841</v>
      </c>
      <c r="G80" t="s">
        <v>16</v>
      </c>
      <c r="H80" t="s">
        <v>207</v>
      </c>
      <c r="I80" t="s">
        <v>208</v>
      </c>
      <c r="K80" s="4">
        <v>42480</v>
      </c>
      <c r="L80" s="4" t="s">
        <v>38</v>
      </c>
      <c r="M80" t="s">
        <v>360</v>
      </c>
      <c r="N80" s="37">
        <v>0</v>
      </c>
      <c r="O80" s="36" t="s">
        <v>324</v>
      </c>
      <c r="P80">
        <v>2</v>
      </c>
      <c r="Q80" s="39">
        <f>VLOOKUP(E80,'[2]Plan de acción consolidado'!$C$2:$N$144,12,0)</f>
        <v>27</v>
      </c>
    </row>
    <row r="81" spans="1:17" x14ac:dyDescent="0.25">
      <c r="A81" s="35">
        <v>80</v>
      </c>
      <c r="B81" t="s">
        <v>14</v>
      </c>
      <c r="C81" t="s">
        <v>18</v>
      </c>
      <c r="D81" t="s">
        <v>18</v>
      </c>
      <c r="E81" t="s">
        <v>206</v>
      </c>
      <c r="F81" t="s">
        <v>842</v>
      </c>
      <c r="G81" t="s">
        <v>24</v>
      </c>
      <c r="H81" t="s">
        <v>207</v>
      </c>
      <c r="I81" t="s">
        <v>210</v>
      </c>
      <c r="K81" s="4">
        <v>42500</v>
      </c>
      <c r="L81" s="4">
        <v>42673</v>
      </c>
      <c r="M81" t="s">
        <v>360</v>
      </c>
      <c r="N81" s="37">
        <v>0</v>
      </c>
      <c r="O81" s="36" t="s">
        <v>324</v>
      </c>
      <c r="P81">
        <v>2</v>
      </c>
      <c r="Q81" s="39">
        <f>VLOOKUP(E81,'[2]Plan de acción consolidado'!$C$2:$N$144,12,0)</f>
        <v>27</v>
      </c>
    </row>
    <row r="82" spans="1:17" x14ac:dyDescent="0.25">
      <c r="A82" s="35">
        <v>81</v>
      </c>
      <c r="B82" t="s">
        <v>17</v>
      </c>
      <c r="C82" t="s">
        <v>800</v>
      </c>
      <c r="D82" t="s">
        <v>826</v>
      </c>
      <c r="E82" t="s">
        <v>206</v>
      </c>
      <c r="F82" t="s">
        <v>843</v>
      </c>
      <c r="G82" t="s">
        <v>24</v>
      </c>
      <c r="H82" t="s">
        <v>207</v>
      </c>
      <c r="I82" t="s">
        <v>209</v>
      </c>
      <c r="K82" s="4">
        <v>42500</v>
      </c>
      <c r="L82" s="4">
        <v>42673</v>
      </c>
      <c r="M82" t="s">
        <v>339</v>
      </c>
      <c r="N82" s="37">
        <v>0</v>
      </c>
      <c r="O82" s="36" t="s">
        <v>324</v>
      </c>
      <c r="P82">
        <v>2</v>
      </c>
      <c r="Q82" s="39">
        <f>VLOOKUP(E82,'[2]Plan de acción consolidado'!$C$2:$N$144,12,0)</f>
        <v>27</v>
      </c>
    </row>
    <row r="83" spans="1:17" x14ac:dyDescent="0.25">
      <c r="A83" s="35">
        <v>82</v>
      </c>
      <c r="B83" t="s">
        <v>14</v>
      </c>
      <c r="C83" t="s">
        <v>18</v>
      </c>
      <c r="D83" t="s">
        <v>18</v>
      </c>
      <c r="E83" t="s">
        <v>211</v>
      </c>
      <c r="F83" t="s">
        <v>212</v>
      </c>
      <c r="G83" t="s">
        <v>29</v>
      </c>
      <c r="H83" t="s">
        <v>213</v>
      </c>
      <c r="I83" t="s">
        <v>214</v>
      </c>
      <c r="K83" s="4">
        <v>42468</v>
      </c>
      <c r="L83" s="4">
        <v>42498</v>
      </c>
      <c r="M83" t="s">
        <v>339</v>
      </c>
      <c r="N83" s="37">
        <v>30</v>
      </c>
      <c r="O83" s="36">
        <v>42560</v>
      </c>
      <c r="P83">
        <v>2</v>
      </c>
      <c r="Q83" s="39">
        <f>VLOOKUP(E83,'[2]Plan de acción consolidado'!$C$2:$N$144,12,0)</f>
        <v>28</v>
      </c>
    </row>
    <row r="84" spans="1:17" x14ac:dyDescent="0.25">
      <c r="A84" s="35">
        <v>83</v>
      </c>
      <c r="B84" t="s">
        <v>14</v>
      </c>
      <c r="C84" t="s">
        <v>18</v>
      </c>
      <c r="D84" t="s">
        <v>18</v>
      </c>
      <c r="E84" t="s">
        <v>211</v>
      </c>
      <c r="F84" t="s">
        <v>215</v>
      </c>
      <c r="G84" t="s">
        <v>29</v>
      </c>
      <c r="H84" t="s">
        <v>213</v>
      </c>
      <c r="I84" t="s">
        <v>216</v>
      </c>
      <c r="K84" s="4">
        <v>42468</v>
      </c>
      <c r="L84" s="4">
        <v>42498</v>
      </c>
      <c r="M84" t="s">
        <v>339</v>
      </c>
      <c r="N84" s="37">
        <v>30</v>
      </c>
      <c r="O84" s="36">
        <v>42560</v>
      </c>
      <c r="P84">
        <v>2</v>
      </c>
      <c r="Q84" s="39">
        <f>VLOOKUP(E84,'[2]Plan de acción consolidado'!$C$2:$N$144,12,0)</f>
        <v>28</v>
      </c>
    </row>
    <row r="85" spans="1:17" x14ac:dyDescent="0.25">
      <c r="A85" s="35">
        <v>84</v>
      </c>
      <c r="B85" t="s">
        <v>14</v>
      </c>
      <c r="C85" t="s">
        <v>18</v>
      </c>
      <c r="D85" t="s">
        <v>18</v>
      </c>
      <c r="E85" t="s">
        <v>211</v>
      </c>
      <c r="F85" t="s">
        <v>844</v>
      </c>
      <c r="G85" t="s">
        <v>29</v>
      </c>
      <c r="H85" t="s">
        <v>213</v>
      </c>
      <c r="I85" t="s">
        <v>883</v>
      </c>
      <c r="K85" s="4">
        <v>42598</v>
      </c>
      <c r="L85" s="4">
        <v>42613</v>
      </c>
      <c r="M85" t="s">
        <v>339</v>
      </c>
      <c r="N85" s="37">
        <v>30</v>
      </c>
      <c r="O85" s="36">
        <v>42560</v>
      </c>
      <c r="P85">
        <v>2</v>
      </c>
      <c r="Q85" s="39">
        <f>VLOOKUP(E85,'[2]Plan de acción consolidado'!$C$2:$N$144,12,0)</f>
        <v>28</v>
      </c>
    </row>
    <row r="86" spans="1:17" x14ac:dyDescent="0.25">
      <c r="A86" s="35">
        <v>85</v>
      </c>
      <c r="B86" t="s">
        <v>14</v>
      </c>
      <c r="C86" t="s">
        <v>18</v>
      </c>
      <c r="D86" t="s">
        <v>18</v>
      </c>
      <c r="E86" t="s">
        <v>211</v>
      </c>
      <c r="F86" t="s">
        <v>845</v>
      </c>
      <c r="G86" t="s">
        <v>29</v>
      </c>
      <c r="H86" t="s">
        <v>213</v>
      </c>
      <c r="I86" t="s">
        <v>884</v>
      </c>
      <c r="K86" s="4">
        <v>42622</v>
      </c>
      <c r="L86" s="4">
        <v>42643</v>
      </c>
      <c r="M86" t="s">
        <v>361</v>
      </c>
      <c r="N86" s="37">
        <v>30</v>
      </c>
      <c r="O86" s="36">
        <v>42560</v>
      </c>
      <c r="P86">
        <v>2</v>
      </c>
      <c r="Q86" s="39">
        <f>VLOOKUP(E86,'[2]Plan de acción consolidado'!$C$2:$N$144,12,0)</f>
        <v>28</v>
      </c>
    </row>
    <row r="87" spans="1:17" x14ac:dyDescent="0.25">
      <c r="A87" s="35">
        <v>86</v>
      </c>
      <c r="B87" t="s">
        <v>14</v>
      </c>
      <c r="C87" t="s">
        <v>18</v>
      </c>
      <c r="D87" t="s">
        <v>18</v>
      </c>
      <c r="E87" t="s">
        <v>211</v>
      </c>
      <c r="F87" t="s">
        <v>846</v>
      </c>
      <c r="G87" t="s">
        <v>29</v>
      </c>
      <c r="H87" t="s">
        <v>213</v>
      </c>
      <c r="I87" t="s">
        <v>885</v>
      </c>
      <c r="K87" s="4">
        <v>42644</v>
      </c>
      <c r="L87" s="4">
        <v>42735</v>
      </c>
      <c r="M87" t="s">
        <v>361</v>
      </c>
      <c r="N87" s="37">
        <v>30</v>
      </c>
      <c r="O87" s="36">
        <v>42560</v>
      </c>
      <c r="P87">
        <v>2</v>
      </c>
      <c r="Q87" s="39">
        <f>VLOOKUP(E87,'[2]Plan de acción consolidado'!$C$2:$N$144,12,0)</f>
        <v>28</v>
      </c>
    </row>
    <row r="88" spans="1:17" x14ac:dyDescent="0.25">
      <c r="A88" s="35">
        <v>87</v>
      </c>
      <c r="B88" t="s">
        <v>14</v>
      </c>
      <c r="C88" t="s">
        <v>18</v>
      </c>
      <c r="D88" t="s">
        <v>18</v>
      </c>
      <c r="E88" t="s">
        <v>217</v>
      </c>
      <c r="F88" t="s">
        <v>847</v>
      </c>
      <c r="G88" t="s">
        <v>30</v>
      </c>
      <c r="H88" t="s">
        <v>218</v>
      </c>
      <c r="I88" t="s">
        <v>219</v>
      </c>
      <c r="K88" s="4">
        <v>42468</v>
      </c>
      <c r="L88" s="4">
        <v>42510</v>
      </c>
      <c r="M88" t="s">
        <v>361</v>
      </c>
      <c r="N88" s="37">
        <v>365</v>
      </c>
      <c r="O88" s="36">
        <v>42833</v>
      </c>
      <c r="P88">
        <v>3</v>
      </c>
      <c r="Q88" s="39">
        <f>VLOOKUP(E88,'[2]Plan de acción consolidado'!$C$2:$N$144,12,0)</f>
        <v>30</v>
      </c>
    </row>
    <row r="89" spans="1:17" x14ac:dyDescent="0.25">
      <c r="A89" s="35">
        <v>88</v>
      </c>
      <c r="B89" t="s">
        <v>14</v>
      </c>
      <c r="C89" t="s">
        <v>18</v>
      </c>
      <c r="D89" t="s">
        <v>18</v>
      </c>
      <c r="E89" t="s">
        <v>217</v>
      </c>
      <c r="F89" t="s">
        <v>848</v>
      </c>
      <c r="G89" t="s">
        <v>30</v>
      </c>
      <c r="H89" t="s">
        <v>218</v>
      </c>
      <c r="I89" t="s">
        <v>222</v>
      </c>
      <c r="K89" s="4">
        <v>42468</v>
      </c>
      <c r="L89" s="4">
        <v>42521</v>
      </c>
      <c r="M89" t="s">
        <v>362</v>
      </c>
      <c r="N89" s="37">
        <v>365</v>
      </c>
      <c r="O89" s="36">
        <v>42833</v>
      </c>
      <c r="P89">
        <v>3</v>
      </c>
      <c r="Q89" s="39">
        <f>VLOOKUP(E89,'[2]Plan de acción consolidado'!$C$2:$N$144,12,0)</f>
        <v>30</v>
      </c>
    </row>
    <row r="90" spans="1:17" x14ac:dyDescent="0.25">
      <c r="A90" s="35">
        <v>89</v>
      </c>
      <c r="B90" t="s">
        <v>14</v>
      </c>
      <c r="C90" t="s">
        <v>18</v>
      </c>
      <c r="D90" t="s">
        <v>18</v>
      </c>
      <c r="E90" t="s">
        <v>217</v>
      </c>
      <c r="F90" t="s">
        <v>849</v>
      </c>
      <c r="G90" t="s">
        <v>30</v>
      </c>
      <c r="H90" t="s">
        <v>218</v>
      </c>
      <c r="I90" t="s">
        <v>220</v>
      </c>
      <c r="K90" s="4">
        <v>42468</v>
      </c>
      <c r="L90" s="4">
        <v>42583</v>
      </c>
      <c r="M90" t="s">
        <v>363</v>
      </c>
      <c r="N90" s="37">
        <v>365</v>
      </c>
      <c r="O90" s="36">
        <v>42833</v>
      </c>
      <c r="P90">
        <v>3</v>
      </c>
      <c r="Q90" s="39">
        <f>VLOOKUP(E90,'[2]Plan de acción consolidado'!$C$2:$N$144,12,0)</f>
        <v>30</v>
      </c>
    </row>
    <row r="91" spans="1:17" x14ac:dyDescent="0.25">
      <c r="A91" s="35">
        <v>90</v>
      </c>
      <c r="B91" t="s">
        <v>14</v>
      </c>
      <c r="C91" t="s">
        <v>18</v>
      </c>
      <c r="D91" t="s">
        <v>18</v>
      </c>
      <c r="E91" t="s">
        <v>217</v>
      </c>
      <c r="F91" t="s">
        <v>850</v>
      </c>
      <c r="G91" t="s">
        <v>30</v>
      </c>
      <c r="H91" t="s">
        <v>218</v>
      </c>
      <c r="I91" t="s">
        <v>224</v>
      </c>
      <c r="K91" s="4">
        <v>42476</v>
      </c>
      <c r="L91" s="4">
        <v>42489</v>
      </c>
      <c r="M91" t="s">
        <v>364</v>
      </c>
      <c r="N91" s="37">
        <v>365</v>
      </c>
      <c r="O91" s="36">
        <v>42833</v>
      </c>
      <c r="P91">
        <v>3</v>
      </c>
      <c r="Q91" s="39">
        <f>VLOOKUP(E91,'[2]Plan de acción consolidado'!$C$2:$N$144,12,0)</f>
        <v>30</v>
      </c>
    </row>
    <row r="92" spans="1:17" x14ac:dyDescent="0.25">
      <c r="A92" s="35">
        <v>91</v>
      </c>
      <c r="B92" t="s">
        <v>14</v>
      </c>
      <c r="C92" t="s">
        <v>18</v>
      </c>
      <c r="D92" t="s">
        <v>18</v>
      </c>
      <c r="E92" t="s">
        <v>217</v>
      </c>
      <c r="F92" t="s">
        <v>225</v>
      </c>
      <c r="G92" t="s">
        <v>19</v>
      </c>
      <c r="H92" t="s">
        <v>218</v>
      </c>
      <c r="I92" t="s">
        <v>886</v>
      </c>
      <c r="K92" s="4">
        <v>42489</v>
      </c>
      <c r="L92" s="4">
        <v>42524</v>
      </c>
      <c r="M92" t="s">
        <v>350</v>
      </c>
      <c r="N92" s="37">
        <v>365</v>
      </c>
      <c r="O92" s="36">
        <v>42833</v>
      </c>
      <c r="P92">
        <v>3</v>
      </c>
      <c r="Q92" s="39">
        <f>VLOOKUP(E92,'[2]Plan de acción consolidado'!$C$2:$N$144,12,0)</f>
        <v>30</v>
      </c>
    </row>
    <row r="93" spans="1:17" x14ac:dyDescent="0.25">
      <c r="A93" s="35">
        <v>92</v>
      </c>
      <c r="B93" t="s">
        <v>14</v>
      </c>
      <c r="C93" t="s">
        <v>18</v>
      </c>
      <c r="D93" t="s">
        <v>18</v>
      </c>
      <c r="E93" t="s">
        <v>217</v>
      </c>
      <c r="F93" t="s">
        <v>849</v>
      </c>
      <c r="G93" t="s">
        <v>30</v>
      </c>
      <c r="H93" t="s">
        <v>218</v>
      </c>
      <c r="I93" t="s">
        <v>221</v>
      </c>
      <c r="K93" s="4">
        <v>42584</v>
      </c>
      <c r="L93" s="4">
        <v>42612</v>
      </c>
      <c r="M93" t="s">
        <v>346</v>
      </c>
      <c r="N93" s="37">
        <v>365</v>
      </c>
      <c r="O93" s="36">
        <v>42833</v>
      </c>
      <c r="P93">
        <v>3</v>
      </c>
      <c r="Q93" s="39">
        <f>VLOOKUP(E93,'[2]Plan de acción consolidado'!$C$2:$N$144,12,0)</f>
        <v>30</v>
      </c>
    </row>
    <row r="94" spans="1:17" x14ac:dyDescent="0.25">
      <c r="A94" s="35">
        <v>93</v>
      </c>
      <c r="B94" t="s">
        <v>14</v>
      </c>
      <c r="C94" t="s">
        <v>18</v>
      </c>
      <c r="D94" t="s">
        <v>18</v>
      </c>
      <c r="E94" t="s">
        <v>217</v>
      </c>
      <c r="F94" t="s">
        <v>851</v>
      </c>
      <c r="G94" t="s">
        <v>30</v>
      </c>
      <c r="H94" t="s">
        <v>218</v>
      </c>
      <c r="I94" t="s">
        <v>223</v>
      </c>
      <c r="K94" s="4">
        <v>42705</v>
      </c>
      <c r="L94" s="4">
        <v>43100</v>
      </c>
      <c r="M94" t="s">
        <v>332</v>
      </c>
      <c r="N94" s="37">
        <v>365</v>
      </c>
      <c r="O94" s="36">
        <v>42833</v>
      </c>
      <c r="P94">
        <v>3</v>
      </c>
      <c r="Q94" s="39">
        <f>VLOOKUP(E94,'[2]Plan de acción consolidado'!$C$2:$N$144,12,0)</f>
        <v>30</v>
      </c>
    </row>
    <row r="95" spans="1:17" x14ac:dyDescent="0.25">
      <c r="A95" s="35">
        <v>94</v>
      </c>
      <c r="B95" t="s">
        <v>17</v>
      </c>
      <c r="C95" t="s">
        <v>801</v>
      </c>
      <c r="D95" t="s">
        <v>827</v>
      </c>
      <c r="E95" t="s">
        <v>217</v>
      </c>
      <c r="F95" t="s">
        <v>138</v>
      </c>
      <c r="G95" t="s">
        <v>29</v>
      </c>
      <c r="H95" t="s">
        <v>218</v>
      </c>
      <c r="I95" t="s">
        <v>139</v>
      </c>
      <c r="K95" s="4">
        <v>42833</v>
      </c>
      <c r="L95" s="4" t="s">
        <v>38</v>
      </c>
      <c r="M95" t="s">
        <v>332</v>
      </c>
      <c r="N95" s="37">
        <v>365</v>
      </c>
      <c r="O95" s="36">
        <v>42833</v>
      </c>
      <c r="P95">
        <v>3</v>
      </c>
      <c r="Q95" s="39">
        <f>VLOOKUP(E95,'[2]Plan de acción consolidado'!$C$2:$N$144,12,0)</f>
        <v>30</v>
      </c>
    </row>
    <row r="96" spans="1:17" x14ac:dyDescent="0.25">
      <c r="A96" s="35">
        <v>95</v>
      </c>
      <c r="B96" t="s">
        <v>14</v>
      </c>
      <c r="C96" t="s">
        <v>18</v>
      </c>
      <c r="D96" t="s">
        <v>18</v>
      </c>
      <c r="E96" t="s">
        <v>227</v>
      </c>
      <c r="F96" t="s">
        <v>852</v>
      </c>
      <c r="G96" t="s">
        <v>19</v>
      </c>
      <c r="H96" t="s">
        <v>228</v>
      </c>
      <c r="I96" t="s">
        <v>229</v>
      </c>
      <c r="K96" s="4">
        <v>42468</v>
      </c>
      <c r="L96" s="4">
        <v>42558</v>
      </c>
      <c r="M96" t="s">
        <v>332</v>
      </c>
      <c r="N96" s="37">
        <v>91</v>
      </c>
      <c r="O96" s="36">
        <v>42559</v>
      </c>
      <c r="P96">
        <v>2</v>
      </c>
      <c r="Q96" s="39">
        <f>VLOOKUP(E96,'[2]Plan de acción consolidado'!$C$2:$N$144,12,0)</f>
        <v>31</v>
      </c>
    </row>
    <row r="97" spans="1:17" x14ac:dyDescent="0.25">
      <c r="A97" s="35">
        <v>96</v>
      </c>
      <c r="B97" t="s">
        <v>14</v>
      </c>
      <c r="C97" t="s">
        <v>18</v>
      </c>
      <c r="D97" t="s">
        <v>18</v>
      </c>
      <c r="E97" t="s">
        <v>227</v>
      </c>
      <c r="F97" t="s">
        <v>230</v>
      </c>
      <c r="G97" t="s">
        <v>19</v>
      </c>
      <c r="H97" t="s">
        <v>228</v>
      </c>
      <c r="I97" t="s">
        <v>887</v>
      </c>
      <c r="K97" s="4">
        <v>42522</v>
      </c>
      <c r="L97" s="4">
        <v>42536</v>
      </c>
      <c r="M97" t="s">
        <v>332</v>
      </c>
      <c r="N97" s="37">
        <v>91</v>
      </c>
      <c r="O97" s="36">
        <v>42559</v>
      </c>
      <c r="P97">
        <v>2</v>
      </c>
      <c r="Q97" s="39">
        <f>VLOOKUP(E97,'[2]Plan de acción consolidado'!$C$2:$N$144,12,0)</f>
        <v>31</v>
      </c>
    </row>
    <row r="98" spans="1:17" x14ac:dyDescent="0.25">
      <c r="A98" s="35">
        <v>97</v>
      </c>
      <c r="B98" t="s">
        <v>14</v>
      </c>
      <c r="C98" t="s">
        <v>18</v>
      </c>
      <c r="D98" t="s">
        <v>18</v>
      </c>
      <c r="E98" t="s">
        <v>227</v>
      </c>
      <c r="F98" t="s">
        <v>231</v>
      </c>
      <c r="G98" t="s">
        <v>19</v>
      </c>
      <c r="H98" t="s">
        <v>228</v>
      </c>
      <c r="I98" t="s">
        <v>229</v>
      </c>
      <c r="K98" s="4">
        <v>42537</v>
      </c>
      <c r="L98" s="4">
        <v>42558</v>
      </c>
      <c r="M98" t="s">
        <v>365</v>
      </c>
      <c r="N98" s="37">
        <v>91</v>
      </c>
      <c r="O98" s="36">
        <v>42559</v>
      </c>
      <c r="P98">
        <v>2</v>
      </c>
      <c r="Q98" s="39">
        <f>VLOOKUP(E98,'[2]Plan de acción consolidado'!$C$2:$N$144,12,0)</f>
        <v>31</v>
      </c>
    </row>
    <row r="99" spans="1:17" x14ac:dyDescent="0.25">
      <c r="A99" s="35">
        <v>98</v>
      </c>
      <c r="B99" t="s">
        <v>14</v>
      </c>
      <c r="C99" t="s">
        <v>18</v>
      </c>
      <c r="D99" t="s">
        <v>18</v>
      </c>
      <c r="E99" t="s">
        <v>227</v>
      </c>
      <c r="F99" t="s">
        <v>232</v>
      </c>
      <c r="G99" t="s">
        <v>19</v>
      </c>
      <c r="H99" t="s">
        <v>228</v>
      </c>
      <c r="I99" t="s">
        <v>888</v>
      </c>
      <c r="K99" s="4">
        <v>42559</v>
      </c>
      <c r="L99" s="4">
        <v>42559</v>
      </c>
      <c r="M99" t="s">
        <v>366</v>
      </c>
      <c r="N99" s="37">
        <v>91</v>
      </c>
      <c r="O99" s="36">
        <v>42559</v>
      </c>
      <c r="P99">
        <v>2</v>
      </c>
      <c r="Q99" s="39">
        <f>VLOOKUP(E99,'[2]Plan de acción consolidado'!$C$2:$N$144,12,0)</f>
        <v>31</v>
      </c>
    </row>
    <row r="100" spans="1:17" x14ac:dyDescent="0.25">
      <c r="A100" s="35">
        <v>99</v>
      </c>
      <c r="B100" t="s">
        <v>17</v>
      </c>
      <c r="C100" t="s">
        <v>802</v>
      </c>
      <c r="D100" t="s">
        <v>828</v>
      </c>
      <c r="E100" t="s">
        <v>227</v>
      </c>
      <c r="F100" t="s">
        <v>853</v>
      </c>
      <c r="G100" t="s">
        <v>19</v>
      </c>
      <c r="H100" t="s">
        <v>228</v>
      </c>
      <c r="I100" t="s">
        <v>229</v>
      </c>
      <c r="K100" s="4">
        <v>42705</v>
      </c>
      <c r="L100" s="4" t="s">
        <v>38</v>
      </c>
      <c r="M100" t="s">
        <v>361</v>
      </c>
      <c r="N100" s="37">
        <v>91</v>
      </c>
      <c r="O100" s="36">
        <v>42559</v>
      </c>
      <c r="P100">
        <v>2</v>
      </c>
      <c r="Q100" s="39">
        <f>VLOOKUP(E100,'[2]Plan de acción consolidado'!$C$2:$N$144,12,0)</f>
        <v>31</v>
      </c>
    </row>
    <row r="101" spans="1:17" x14ac:dyDescent="0.25">
      <c r="A101" s="35">
        <v>100</v>
      </c>
      <c r="B101" t="s">
        <v>14</v>
      </c>
      <c r="C101" t="s">
        <v>18</v>
      </c>
      <c r="D101" t="s">
        <v>18</v>
      </c>
      <c r="E101" t="s">
        <v>227</v>
      </c>
      <c r="F101" t="s">
        <v>233</v>
      </c>
      <c r="G101" t="s">
        <v>30</v>
      </c>
      <c r="H101" t="s">
        <v>228</v>
      </c>
      <c r="K101" s="4" t="s">
        <v>365</v>
      </c>
      <c r="L101" s="4" t="s">
        <v>365</v>
      </c>
      <c r="M101" t="s">
        <v>367</v>
      </c>
      <c r="N101" s="37">
        <v>91</v>
      </c>
      <c r="O101" s="36">
        <v>42559</v>
      </c>
      <c r="P101">
        <v>2</v>
      </c>
      <c r="Q101" s="39">
        <f>VLOOKUP(E101,'[2]Plan de acción consolidado'!$C$2:$N$144,12,0)</f>
        <v>31</v>
      </c>
    </row>
    <row r="102" spans="1:17" x14ac:dyDescent="0.25">
      <c r="A102" s="35">
        <v>101</v>
      </c>
      <c r="B102" t="s">
        <v>14</v>
      </c>
      <c r="C102" t="s">
        <v>18</v>
      </c>
      <c r="D102" t="s">
        <v>18</v>
      </c>
      <c r="E102" t="s">
        <v>234</v>
      </c>
      <c r="F102" t="s">
        <v>854</v>
      </c>
      <c r="G102" t="s">
        <v>30</v>
      </c>
      <c r="H102" t="s">
        <v>235</v>
      </c>
      <c r="I102" t="s">
        <v>236</v>
      </c>
      <c r="K102" s="4">
        <v>42468</v>
      </c>
      <c r="L102" s="4">
        <v>42521</v>
      </c>
      <c r="M102" t="s">
        <v>363</v>
      </c>
      <c r="N102" s="37">
        <v>91</v>
      </c>
      <c r="O102" s="36">
        <v>42559</v>
      </c>
      <c r="P102">
        <v>2</v>
      </c>
      <c r="Q102" s="39">
        <f>VLOOKUP(E102,'[2]Plan de acción consolidado'!$C$2:$N$144,12,0)</f>
        <v>32</v>
      </c>
    </row>
    <row r="103" spans="1:17" x14ac:dyDescent="0.25">
      <c r="A103" s="35">
        <v>102</v>
      </c>
      <c r="B103" t="s">
        <v>14</v>
      </c>
      <c r="C103" t="s">
        <v>18</v>
      </c>
      <c r="D103" t="s">
        <v>18</v>
      </c>
      <c r="E103" t="s">
        <v>234</v>
      </c>
      <c r="F103" t="s">
        <v>855</v>
      </c>
      <c r="G103" t="s">
        <v>30</v>
      </c>
      <c r="H103" t="s">
        <v>235</v>
      </c>
      <c r="I103" t="s">
        <v>220</v>
      </c>
      <c r="K103" s="4">
        <v>42468</v>
      </c>
      <c r="L103" s="4">
        <v>42583</v>
      </c>
      <c r="M103" t="s">
        <v>369</v>
      </c>
      <c r="N103" s="37">
        <v>91</v>
      </c>
      <c r="O103" s="36">
        <v>42559</v>
      </c>
      <c r="P103">
        <v>2</v>
      </c>
      <c r="Q103" s="39">
        <f>VLOOKUP(E103,'[2]Plan de acción consolidado'!$C$2:$N$144,12,0)</f>
        <v>32</v>
      </c>
    </row>
    <row r="104" spans="1:17" x14ac:dyDescent="0.25">
      <c r="A104" s="35">
        <v>103</v>
      </c>
      <c r="B104" t="s">
        <v>14</v>
      </c>
      <c r="C104" t="s">
        <v>18</v>
      </c>
      <c r="D104" t="s">
        <v>18</v>
      </c>
      <c r="E104" t="s">
        <v>234</v>
      </c>
      <c r="F104" t="s">
        <v>856</v>
      </c>
      <c r="G104" t="s">
        <v>30</v>
      </c>
      <c r="H104" t="s">
        <v>235</v>
      </c>
      <c r="I104" t="s">
        <v>238</v>
      </c>
      <c r="K104" s="4">
        <v>42476</v>
      </c>
      <c r="L104" s="4">
        <v>42489</v>
      </c>
      <c r="M104" t="s">
        <v>350</v>
      </c>
      <c r="N104" s="37">
        <v>91</v>
      </c>
      <c r="O104" s="36">
        <v>42559</v>
      </c>
      <c r="P104">
        <v>2</v>
      </c>
      <c r="Q104" s="39">
        <f>VLOOKUP(E104,'[2]Plan de acción consolidado'!$C$2:$N$144,12,0)</f>
        <v>32</v>
      </c>
    </row>
    <row r="105" spans="1:17" x14ac:dyDescent="0.25">
      <c r="A105" s="35">
        <v>104</v>
      </c>
      <c r="B105" t="s">
        <v>14</v>
      </c>
      <c r="C105" t="s">
        <v>18</v>
      </c>
      <c r="D105" t="s">
        <v>18</v>
      </c>
      <c r="E105" t="s">
        <v>234</v>
      </c>
      <c r="F105" t="s">
        <v>239</v>
      </c>
      <c r="G105" t="s">
        <v>19</v>
      </c>
      <c r="H105" t="s">
        <v>235</v>
      </c>
      <c r="I105" t="s">
        <v>886</v>
      </c>
      <c r="K105" s="4">
        <v>42489</v>
      </c>
      <c r="L105" s="4">
        <v>42524</v>
      </c>
      <c r="M105" t="s">
        <v>366</v>
      </c>
      <c r="N105" s="37">
        <v>91</v>
      </c>
      <c r="O105" s="36">
        <v>42559</v>
      </c>
      <c r="P105">
        <v>2</v>
      </c>
      <c r="Q105" s="39">
        <f>VLOOKUP(E105,'[2]Plan de acción consolidado'!$C$2:$N$144,12,0)</f>
        <v>32</v>
      </c>
    </row>
    <row r="106" spans="1:17" x14ac:dyDescent="0.25">
      <c r="A106" s="35">
        <v>105</v>
      </c>
      <c r="B106" t="s">
        <v>14</v>
      </c>
      <c r="C106" t="s">
        <v>18</v>
      </c>
      <c r="D106" t="s">
        <v>18</v>
      </c>
      <c r="E106" t="s">
        <v>234</v>
      </c>
      <c r="F106" t="s">
        <v>855</v>
      </c>
      <c r="G106" t="s">
        <v>30</v>
      </c>
      <c r="H106" t="s">
        <v>235</v>
      </c>
      <c r="I106" t="s">
        <v>221</v>
      </c>
      <c r="K106" s="4">
        <v>42584</v>
      </c>
      <c r="L106" s="4">
        <v>42612</v>
      </c>
      <c r="M106" t="s">
        <v>366</v>
      </c>
      <c r="N106" s="37">
        <v>91</v>
      </c>
      <c r="O106" s="36">
        <v>42559</v>
      </c>
      <c r="P106">
        <v>2</v>
      </c>
      <c r="Q106" s="39">
        <f>VLOOKUP(E106,'[2]Plan de acción consolidado'!$C$2:$N$144,12,0)</f>
        <v>32</v>
      </c>
    </row>
    <row r="107" spans="1:17" x14ac:dyDescent="0.25">
      <c r="A107" s="35">
        <v>106</v>
      </c>
      <c r="B107" t="s">
        <v>14</v>
      </c>
      <c r="C107" t="s">
        <v>18</v>
      </c>
      <c r="D107" t="s">
        <v>18</v>
      </c>
      <c r="E107" t="s">
        <v>234</v>
      </c>
      <c r="F107" t="s">
        <v>857</v>
      </c>
      <c r="G107" t="s">
        <v>30</v>
      </c>
      <c r="H107" t="s">
        <v>235</v>
      </c>
      <c r="I107" t="s">
        <v>237</v>
      </c>
      <c r="K107" s="4">
        <v>42705</v>
      </c>
      <c r="L107" s="4" t="s">
        <v>368</v>
      </c>
      <c r="M107" t="s">
        <v>362</v>
      </c>
      <c r="N107" s="37">
        <v>91</v>
      </c>
      <c r="O107" s="36">
        <v>42559</v>
      </c>
      <c r="P107">
        <v>2</v>
      </c>
      <c r="Q107" s="39">
        <f>VLOOKUP(E107,'[2]Plan de acción consolidado'!$C$2:$N$144,12,0)</f>
        <v>32</v>
      </c>
    </row>
    <row r="108" spans="1:17" x14ac:dyDescent="0.25">
      <c r="A108" s="35">
        <v>107</v>
      </c>
      <c r="B108" t="s">
        <v>14</v>
      </c>
      <c r="C108" t="s">
        <v>18</v>
      </c>
      <c r="D108" t="s">
        <v>18</v>
      </c>
      <c r="E108" t="s">
        <v>240</v>
      </c>
      <c r="F108" t="s">
        <v>858</v>
      </c>
      <c r="G108" t="s">
        <v>30</v>
      </c>
      <c r="H108" t="s">
        <v>241</v>
      </c>
      <c r="I108" t="s">
        <v>236</v>
      </c>
      <c r="K108" s="4">
        <v>42468</v>
      </c>
      <c r="L108" s="4">
        <v>42521</v>
      </c>
      <c r="M108" t="s">
        <v>363</v>
      </c>
      <c r="N108" s="37">
        <v>365</v>
      </c>
      <c r="O108" s="36">
        <v>42833</v>
      </c>
      <c r="P108">
        <v>18</v>
      </c>
      <c r="Q108" s="39">
        <f>VLOOKUP(E108,'[2]Plan de acción consolidado'!$C$2:$N$144,12,0)</f>
        <v>33</v>
      </c>
    </row>
    <row r="109" spans="1:17" x14ac:dyDescent="0.25">
      <c r="A109" s="35">
        <v>108</v>
      </c>
      <c r="B109" t="s">
        <v>14</v>
      </c>
      <c r="C109" t="s">
        <v>18</v>
      </c>
      <c r="D109" t="s">
        <v>18</v>
      </c>
      <c r="E109" t="s">
        <v>240</v>
      </c>
      <c r="F109" t="s">
        <v>859</v>
      </c>
      <c r="G109" t="s">
        <v>30</v>
      </c>
      <c r="H109" t="s">
        <v>241</v>
      </c>
      <c r="I109" t="s">
        <v>220</v>
      </c>
      <c r="K109" s="4">
        <v>42468</v>
      </c>
      <c r="L109" s="4">
        <v>42583</v>
      </c>
      <c r="M109" t="s">
        <v>370</v>
      </c>
      <c r="N109" s="37">
        <v>365</v>
      </c>
      <c r="O109" s="36">
        <v>42833</v>
      </c>
      <c r="P109">
        <v>18</v>
      </c>
      <c r="Q109" s="39">
        <f>VLOOKUP(E109,'[2]Plan de acción consolidado'!$C$2:$N$144,12,0)</f>
        <v>33</v>
      </c>
    </row>
    <row r="110" spans="1:17" x14ac:dyDescent="0.25">
      <c r="A110" s="35">
        <v>109</v>
      </c>
      <c r="B110" t="s">
        <v>14</v>
      </c>
      <c r="C110" t="s">
        <v>18</v>
      </c>
      <c r="D110" t="s">
        <v>18</v>
      </c>
      <c r="E110" t="s">
        <v>240</v>
      </c>
      <c r="F110" t="s">
        <v>856</v>
      </c>
      <c r="G110" t="s">
        <v>30</v>
      </c>
      <c r="H110" t="s">
        <v>241</v>
      </c>
      <c r="I110" t="s">
        <v>242</v>
      </c>
      <c r="K110" s="4">
        <v>42476</v>
      </c>
      <c r="L110" s="4">
        <v>42524</v>
      </c>
      <c r="M110" t="s">
        <v>371</v>
      </c>
      <c r="N110" s="37">
        <v>365</v>
      </c>
      <c r="O110" s="36">
        <v>42833</v>
      </c>
      <c r="P110">
        <v>18</v>
      </c>
      <c r="Q110" s="39">
        <f>VLOOKUP(E110,'[2]Plan de acción consolidado'!$C$2:$N$144,12,0)</f>
        <v>33</v>
      </c>
    </row>
    <row r="111" spans="1:17" x14ac:dyDescent="0.25">
      <c r="A111" s="35">
        <v>110</v>
      </c>
      <c r="B111" t="s">
        <v>14</v>
      </c>
      <c r="C111" t="s">
        <v>18</v>
      </c>
      <c r="D111" t="s">
        <v>18</v>
      </c>
      <c r="E111" t="s">
        <v>240</v>
      </c>
      <c r="F111" t="s">
        <v>860</v>
      </c>
      <c r="G111" t="s">
        <v>19</v>
      </c>
      <c r="H111" t="s">
        <v>241</v>
      </c>
      <c r="I111" t="s">
        <v>889</v>
      </c>
      <c r="K111" s="4">
        <v>42530</v>
      </c>
      <c r="L111" s="4">
        <v>42683</v>
      </c>
      <c r="M111" t="s">
        <v>372</v>
      </c>
      <c r="N111" s="37">
        <v>365</v>
      </c>
      <c r="O111" s="36">
        <v>42833</v>
      </c>
      <c r="P111">
        <v>18</v>
      </c>
      <c r="Q111" s="39">
        <f>VLOOKUP(E111,'[2]Plan de acción consolidado'!$C$2:$N$144,12,0)</f>
        <v>33</v>
      </c>
    </row>
    <row r="112" spans="1:17" x14ac:dyDescent="0.25">
      <c r="A112" s="35">
        <v>111</v>
      </c>
      <c r="B112" t="s">
        <v>14</v>
      </c>
      <c r="C112" t="s">
        <v>18</v>
      </c>
      <c r="D112" t="s">
        <v>18</v>
      </c>
      <c r="E112" t="s">
        <v>240</v>
      </c>
      <c r="F112" t="s">
        <v>861</v>
      </c>
      <c r="G112" t="s">
        <v>30</v>
      </c>
      <c r="H112" t="s">
        <v>241</v>
      </c>
      <c r="I112" t="s">
        <v>221</v>
      </c>
      <c r="K112" s="4">
        <v>42577</v>
      </c>
      <c r="L112" s="4">
        <v>42612</v>
      </c>
      <c r="M112" t="s">
        <v>371</v>
      </c>
      <c r="N112" s="37">
        <v>365</v>
      </c>
      <c r="O112" s="36">
        <v>42833</v>
      </c>
      <c r="P112">
        <v>18</v>
      </c>
      <c r="Q112" s="39">
        <f>VLOOKUP(E112,'[2]Plan de acción consolidado'!$C$2:$N$144,12,0)</f>
        <v>33</v>
      </c>
    </row>
    <row r="113" spans="1:17" x14ac:dyDescent="0.25">
      <c r="A113" s="35">
        <v>112</v>
      </c>
      <c r="B113" t="s">
        <v>14</v>
      </c>
      <c r="C113" t="s">
        <v>18</v>
      </c>
      <c r="D113" t="s">
        <v>18</v>
      </c>
      <c r="E113" t="s">
        <v>240</v>
      </c>
      <c r="F113" t="s">
        <v>862</v>
      </c>
      <c r="G113" t="s">
        <v>19</v>
      </c>
      <c r="H113" t="s">
        <v>241</v>
      </c>
      <c r="I113" t="s">
        <v>246</v>
      </c>
      <c r="K113" s="4">
        <v>42612</v>
      </c>
      <c r="L113" s="4">
        <v>42735</v>
      </c>
      <c r="M113" t="s">
        <v>373</v>
      </c>
      <c r="N113" s="37">
        <v>365</v>
      </c>
      <c r="O113" s="36">
        <v>42833</v>
      </c>
      <c r="P113">
        <v>18</v>
      </c>
      <c r="Q113" s="39">
        <f>VLOOKUP(E113,'[2]Plan de acción consolidado'!$C$2:$N$144,12,0)</f>
        <v>33</v>
      </c>
    </row>
    <row r="114" spans="1:17" x14ac:dyDescent="0.25">
      <c r="A114" s="35">
        <v>113</v>
      </c>
      <c r="B114" t="s">
        <v>14</v>
      </c>
      <c r="C114" t="s">
        <v>18</v>
      </c>
      <c r="D114" t="s">
        <v>18</v>
      </c>
      <c r="E114" t="s">
        <v>240</v>
      </c>
      <c r="F114" t="s">
        <v>863</v>
      </c>
      <c r="G114" t="s">
        <v>19</v>
      </c>
      <c r="H114" t="s">
        <v>241</v>
      </c>
      <c r="I114" t="s">
        <v>890</v>
      </c>
      <c r="K114" s="4">
        <v>42648</v>
      </c>
      <c r="L114" s="4">
        <v>42832</v>
      </c>
      <c r="M114" t="s">
        <v>374</v>
      </c>
      <c r="N114" s="37">
        <v>365</v>
      </c>
      <c r="O114" s="36">
        <v>42833</v>
      </c>
      <c r="P114">
        <v>18</v>
      </c>
      <c r="Q114" s="39">
        <f>VLOOKUP(E114,'[2]Plan de acción consolidado'!$C$2:$N$144,12,0)</f>
        <v>33</v>
      </c>
    </row>
    <row r="115" spans="1:17" x14ac:dyDescent="0.25">
      <c r="A115" s="35">
        <v>114</v>
      </c>
      <c r="B115" t="s">
        <v>14</v>
      </c>
      <c r="C115" t="s">
        <v>18</v>
      </c>
      <c r="D115" t="s">
        <v>18</v>
      </c>
      <c r="E115" t="s">
        <v>240</v>
      </c>
      <c r="F115" t="s">
        <v>864</v>
      </c>
      <c r="G115" t="s">
        <v>30</v>
      </c>
      <c r="H115" t="s">
        <v>241</v>
      </c>
      <c r="I115" t="s">
        <v>223</v>
      </c>
      <c r="K115" s="4">
        <v>42705</v>
      </c>
      <c r="L115" s="4" t="s">
        <v>368</v>
      </c>
      <c r="M115" t="s">
        <v>374</v>
      </c>
      <c r="N115" s="37">
        <v>365</v>
      </c>
      <c r="O115" s="36">
        <v>42833</v>
      </c>
      <c r="P115">
        <v>18</v>
      </c>
      <c r="Q115" s="39">
        <f>VLOOKUP(E115,'[2]Plan de acción consolidado'!$C$2:$N$144,12,0)</f>
        <v>33</v>
      </c>
    </row>
    <row r="116" spans="1:17" x14ac:dyDescent="0.25">
      <c r="A116" s="35">
        <v>115</v>
      </c>
      <c r="B116" t="s">
        <v>14</v>
      </c>
      <c r="C116" t="s">
        <v>18</v>
      </c>
      <c r="D116" t="s">
        <v>18</v>
      </c>
      <c r="E116" t="s">
        <v>247</v>
      </c>
      <c r="F116" t="s">
        <v>251</v>
      </c>
      <c r="G116" t="s">
        <v>30</v>
      </c>
      <c r="H116" t="s">
        <v>249</v>
      </c>
      <c r="I116" t="s">
        <v>252</v>
      </c>
      <c r="K116" s="4">
        <v>42468</v>
      </c>
      <c r="L116" s="4">
        <v>42468</v>
      </c>
      <c r="M116" t="s">
        <v>375</v>
      </c>
      <c r="N116" s="37">
        <v>0</v>
      </c>
      <c r="O116" s="36" t="s">
        <v>324</v>
      </c>
      <c r="P116">
        <v>18</v>
      </c>
      <c r="Q116" s="39">
        <f>VLOOKUP(E116,'[2]Plan de acción consolidado'!$C$2:$N$144,12,0)</f>
        <v>34</v>
      </c>
    </row>
    <row r="117" spans="1:17" x14ac:dyDescent="0.25">
      <c r="A117" s="35">
        <v>116</v>
      </c>
      <c r="B117" t="s">
        <v>14</v>
      </c>
      <c r="C117" t="s">
        <v>18</v>
      </c>
      <c r="D117" t="s">
        <v>18</v>
      </c>
      <c r="E117" t="s">
        <v>247</v>
      </c>
      <c r="F117" t="s">
        <v>248</v>
      </c>
      <c r="G117" t="s">
        <v>30</v>
      </c>
      <c r="H117" t="s">
        <v>249</v>
      </c>
      <c r="I117" t="s">
        <v>250</v>
      </c>
      <c r="K117" s="4">
        <v>42468</v>
      </c>
      <c r="L117" s="4">
        <v>42551</v>
      </c>
      <c r="M117" t="s">
        <v>350</v>
      </c>
      <c r="N117" s="37">
        <v>0</v>
      </c>
      <c r="O117" s="36" t="s">
        <v>324</v>
      </c>
      <c r="P117">
        <v>18</v>
      </c>
      <c r="Q117" s="39">
        <f>VLOOKUP(E117,'[2]Plan de acción consolidado'!$C$2:$N$144,12,0)</f>
        <v>34</v>
      </c>
    </row>
    <row r="118" spans="1:17" x14ac:dyDescent="0.25">
      <c r="A118" s="35">
        <v>117</v>
      </c>
      <c r="B118" t="s">
        <v>17</v>
      </c>
      <c r="C118" t="s">
        <v>803</v>
      </c>
      <c r="D118" t="s">
        <v>829</v>
      </c>
      <c r="E118" t="s">
        <v>247</v>
      </c>
      <c r="F118" t="s">
        <v>253</v>
      </c>
      <c r="G118" t="s">
        <v>19</v>
      </c>
      <c r="H118" t="s">
        <v>249</v>
      </c>
      <c r="I118" t="s">
        <v>891</v>
      </c>
      <c r="K118" s="4">
        <v>42468</v>
      </c>
      <c r="L118" s="4" t="s">
        <v>38</v>
      </c>
      <c r="M118" t="s">
        <v>376</v>
      </c>
      <c r="N118" s="37">
        <v>0</v>
      </c>
      <c r="O118" s="36" t="s">
        <v>324</v>
      </c>
      <c r="P118">
        <v>18</v>
      </c>
      <c r="Q118" s="39">
        <f>VLOOKUP(E118,'[2]Plan de acción consolidado'!$C$2:$N$144,12,0)</f>
        <v>34</v>
      </c>
    </row>
    <row r="119" spans="1:17" x14ac:dyDescent="0.25">
      <c r="A119" s="35">
        <v>118</v>
      </c>
      <c r="B119" t="s">
        <v>14</v>
      </c>
      <c r="C119" t="s">
        <v>18</v>
      </c>
      <c r="D119" t="s">
        <v>18</v>
      </c>
      <c r="E119" t="s">
        <v>255</v>
      </c>
      <c r="F119" t="s">
        <v>256</v>
      </c>
      <c r="G119" t="s">
        <v>19</v>
      </c>
      <c r="H119" t="s">
        <v>257</v>
      </c>
      <c r="I119" t="s">
        <v>258</v>
      </c>
      <c r="K119" s="4">
        <v>42521</v>
      </c>
      <c r="L119" s="4">
        <v>42551</v>
      </c>
      <c r="M119" t="s">
        <v>376</v>
      </c>
      <c r="N119" s="37">
        <v>90</v>
      </c>
      <c r="O119" s="36">
        <v>42558</v>
      </c>
      <c r="P119">
        <v>3</v>
      </c>
      <c r="Q119" s="39">
        <f>VLOOKUP(E119,'[2]Plan de acción consolidado'!$C$2:$N$144,12,0)</f>
        <v>35</v>
      </c>
    </row>
    <row r="120" spans="1:17" x14ac:dyDescent="0.25">
      <c r="A120" s="35">
        <v>119</v>
      </c>
      <c r="B120" t="s">
        <v>14</v>
      </c>
      <c r="C120" t="s">
        <v>18</v>
      </c>
      <c r="D120" t="s">
        <v>18</v>
      </c>
      <c r="E120" t="s">
        <v>255</v>
      </c>
      <c r="F120" t="s">
        <v>265</v>
      </c>
      <c r="G120" t="s">
        <v>19</v>
      </c>
      <c r="H120" t="s">
        <v>257</v>
      </c>
      <c r="I120" t="s">
        <v>892</v>
      </c>
      <c r="K120" s="4">
        <v>42521</v>
      </c>
      <c r="L120" s="4">
        <v>42558</v>
      </c>
      <c r="M120" t="s">
        <v>350</v>
      </c>
      <c r="N120" s="37">
        <v>90</v>
      </c>
      <c r="O120" s="36">
        <v>42558</v>
      </c>
      <c r="P120">
        <v>3</v>
      </c>
      <c r="Q120" s="39">
        <f>VLOOKUP(E120,'[2]Plan de acción consolidado'!$C$2:$N$144,12,0)</f>
        <v>35</v>
      </c>
    </row>
    <row r="121" spans="1:17" x14ac:dyDescent="0.25">
      <c r="A121" s="35">
        <v>120</v>
      </c>
      <c r="B121" t="s">
        <v>14</v>
      </c>
      <c r="C121" t="s">
        <v>18</v>
      </c>
      <c r="D121" t="s">
        <v>18</v>
      </c>
      <c r="E121" t="s">
        <v>255</v>
      </c>
      <c r="F121" t="s">
        <v>259</v>
      </c>
      <c r="G121" t="s">
        <v>30</v>
      </c>
      <c r="H121" t="s">
        <v>257</v>
      </c>
      <c r="I121" t="s">
        <v>260</v>
      </c>
      <c r="K121" s="4">
        <v>42552</v>
      </c>
      <c r="L121" s="4">
        <v>42674</v>
      </c>
      <c r="M121" t="s">
        <v>346</v>
      </c>
      <c r="N121" s="37">
        <v>90</v>
      </c>
      <c r="O121" s="36">
        <v>42558</v>
      </c>
      <c r="P121">
        <v>3</v>
      </c>
      <c r="Q121" s="39">
        <f>VLOOKUP(E121,'[2]Plan de acción consolidado'!$C$2:$N$144,12,0)</f>
        <v>35</v>
      </c>
    </row>
    <row r="122" spans="1:17" x14ac:dyDescent="0.25">
      <c r="A122" s="35">
        <v>121</v>
      </c>
      <c r="B122" t="s">
        <v>17</v>
      </c>
      <c r="C122" t="s">
        <v>801</v>
      </c>
      <c r="D122" t="s">
        <v>827</v>
      </c>
      <c r="E122" t="s">
        <v>255</v>
      </c>
      <c r="F122" t="s">
        <v>138</v>
      </c>
      <c r="G122" t="s">
        <v>29</v>
      </c>
      <c r="H122" t="s">
        <v>257</v>
      </c>
      <c r="I122" t="s">
        <v>139</v>
      </c>
      <c r="K122" s="4">
        <v>42833</v>
      </c>
      <c r="L122" s="4" t="s">
        <v>38</v>
      </c>
      <c r="M122" t="s">
        <v>333</v>
      </c>
      <c r="N122" s="37">
        <v>90</v>
      </c>
      <c r="O122" s="36">
        <v>42558</v>
      </c>
      <c r="P122">
        <v>3</v>
      </c>
      <c r="Q122" s="39">
        <f>VLOOKUP(E122,'[2]Plan de acción consolidado'!$C$2:$N$144,12,0)</f>
        <v>35</v>
      </c>
    </row>
    <row r="123" spans="1:17" x14ac:dyDescent="0.25">
      <c r="A123" s="35">
        <v>122</v>
      </c>
      <c r="B123" t="s">
        <v>14</v>
      </c>
      <c r="C123" t="s">
        <v>18</v>
      </c>
      <c r="D123" t="s">
        <v>18</v>
      </c>
      <c r="E123" t="s">
        <v>261</v>
      </c>
      <c r="F123" t="s">
        <v>262</v>
      </c>
      <c r="G123" t="s">
        <v>30</v>
      </c>
      <c r="H123" t="s">
        <v>263</v>
      </c>
      <c r="I123" t="s">
        <v>264</v>
      </c>
      <c r="K123" s="4">
        <v>42468</v>
      </c>
      <c r="L123" s="4">
        <v>43198</v>
      </c>
      <c r="M123" t="s">
        <v>377</v>
      </c>
      <c r="N123" s="37">
        <v>820</v>
      </c>
      <c r="O123" s="36">
        <v>43288</v>
      </c>
      <c r="P123">
        <v>1</v>
      </c>
      <c r="Q123" s="39">
        <f>VLOOKUP(E123,'[2]Plan de acción consolidado'!$C$2:$N$144,12,0)</f>
        <v>36</v>
      </c>
    </row>
    <row r="124" spans="1:17" x14ac:dyDescent="0.25">
      <c r="A124" s="35">
        <v>123</v>
      </c>
      <c r="B124" t="s">
        <v>17</v>
      </c>
      <c r="C124" t="s">
        <v>804</v>
      </c>
      <c r="D124" t="s">
        <v>830</v>
      </c>
      <c r="E124" t="s">
        <v>267</v>
      </c>
      <c r="F124" t="s">
        <v>865</v>
      </c>
      <c r="G124" t="s">
        <v>47</v>
      </c>
      <c r="H124" t="s">
        <v>268</v>
      </c>
      <c r="I124" t="s">
        <v>149</v>
      </c>
      <c r="K124" s="4">
        <v>42468</v>
      </c>
      <c r="L124" s="4" t="s">
        <v>38</v>
      </c>
      <c r="M124" t="s">
        <v>378</v>
      </c>
      <c r="N124" s="37">
        <v>0</v>
      </c>
      <c r="O124" s="36" t="s">
        <v>324</v>
      </c>
      <c r="P124">
        <v>3</v>
      </c>
      <c r="Q124" s="39">
        <f>VLOOKUP(E124,'[2]Plan de acción consolidado'!$C$2:$N$144,12,0)</f>
        <v>37</v>
      </c>
    </row>
    <row r="125" spans="1:17" x14ac:dyDescent="0.25">
      <c r="A125" s="35">
        <v>124</v>
      </c>
      <c r="B125" t="s">
        <v>17</v>
      </c>
      <c r="C125" t="s">
        <v>799</v>
      </c>
      <c r="D125" t="s">
        <v>825</v>
      </c>
      <c r="E125" t="s">
        <v>267</v>
      </c>
      <c r="F125" t="s">
        <v>841</v>
      </c>
      <c r="G125" t="s">
        <v>16</v>
      </c>
      <c r="H125" t="s">
        <v>268</v>
      </c>
      <c r="I125" t="s">
        <v>208</v>
      </c>
      <c r="K125" s="4">
        <v>42480</v>
      </c>
      <c r="L125" s="4" t="s">
        <v>38</v>
      </c>
      <c r="M125" t="s">
        <v>379</v>
      </c>
      <c r="N125" s="37">
        <v>0</v>
      </c>
      <c r="O125" s="36" t="s">
        <v>324</v>
      </c>
      <c r="P125">
        <v>3</v>
      </c>
      <c r="Q125" s="39">
        <f>VLOOKUP(E125,'[2]Plan de acción consolidado'!$C$2:$N$144,12,0)</f>
        <v>37</v>
      </c>
    </row>
    <row r="126" spans="1:17" x14ac:dyDescent="0.25">
      <c r="A126" s="35">
        <v>125</v>
      </c>
      <c r="B126" t="s">
        <v>14</v>
      </c>
      <c r="C126" t="e">
        <v>#VALUE!</v>
      </c>
      <c r="D126" t="e">
        <v>#VALUE!</v>
      </c>
      <c r="E126" t="s">
        <v>267</v>
      </c>
      <c r="F126" t="s">
        <v>269</v>
      </c>
      <c r="G126" t="s">
        <v>24</v>
      </c>
      <c r="H126" t="s">
        <v>268</v>
      </c>
      <c r="I126" t="s">
        <v>270</v>
      </c>
      <c r="K126" s="4">
        <v>42675</v>
      </c>
      <c r="L126" s="4">
        <v>42766</v>
      </c>
      <c r="M126" t="s">
        <v>360</v>
      </c>
      <c r="N126" s="37">
        <v>0</v>
      </c>
      <c r="O126" s="36" t="s">
        <v>324</v>
      </c>
      <c r="P126">
        <v>3</v>
      </c>
      <c r="Q126" s="39">
        <f>VLOOKUP(E126,'[2]Plan de acción consolidado'!$C$2:$N$144,12,0)</f>
        <v>37</v>
      </c>
    </row>
    <row r="127" spans="1:17" x14ac:dyDescent="0.25">
      <c r="A127" s="35">
        <v>126</v>
      </c>
      <c r="B127" t="s">
        <v>14</v>
      </c>
      <c r="C127" t="s">
        <v>18</v>
      </c>
      <c r="D127" t="s">
        <v>18</v>
      </c>
      <c r="E127" t="s">
        <v>271</v>
      </c>
      <c r="F127" t="s">
        <v>866</v>
      </c>
      <c r="G127" t="s">
        <v>47</v>
      </c>
      <c r="H127" t="s">
        <v>272</v>
      </c>
      <c r="I127" t="s">
        <v>273</v>
      </c>
      <c r="K127" s="4">
        <v>42468</v>
      </c>
      <c r="L127" s="4">
        <v>42735</v>
      </c>
      <c r="M127" t="s">
        <v>371</v>
      </c>
      <c r="N127" s="37">
        <v>0</v>
      </c>
      <c r="O127" s="36" t="s">
        <v>324</v>
      </c>
      <c r="P127">
        <v>1</v>
      </c>
      <c r="Q127" s="39">
        <f>VLOOKUP(E127,'[2]Plan de acción consolidado'!$C$2:$N$144,12,0)</f>
        <v>38</v>
      </c>
    </row>
    <row r="128" spans="1:17" x14ac:dyDescent="0.25">
      <c r="A128" s="35">
        <v>127</v>
      </c>
      <c r="B128" t="s">
        <v>17</v>
      </c>
      <c r="C128" t="s">
        <v>800</v>
      </c>
      <c r="D128" t="s">
        <v>826</v>
      </c>
      <c r="E128" t="s">
        <v>274</v>
      </c>
      <c r="F128" t="s">
        <v>275</v>
      </c>
      <c r="G128" t="s">
        <v>24</v>
      </c>
      <c r="H128" t="s">
        <v>276</v>
      </c>
      <c r="I128" t="s">
        <v>277</v>
      </c>
      <c r="K128" s="4">
        <v>42468</v>
      </c>
      <c r="L128" s="4" t="s">
        <v>38</v>
      </c>
      <c r="M128" t="s">
        <v>371</v>
      </c>
      <c r="N128" s="37">
        <v>0</v>
      </c>
      <c r="O128" s="36" t="s">
        <v>324</v>
      </c>
      <c r="P128">
        <v>1</v>
      </c>
      <c r="Q128" s="39">
        <f>VLOOKUP(E128,'[2]Plan de acción consolidado'!$C$2:$N$144,12,0)</f>
        <v>39</v>
      </c>
    </row>
    <row r="129" spans="1:17" x14ac:dyDescent="0.25">
      <c r="A129" s="35">
        <v>128</v>
      </c>
      <c r="B129" t="s">
        <v>14</v>
      </c>
      <c r="C129" t="s">
        <v>18</v>
      </c>
      <c r="D129" t="s">
        <v>18</v>
      </c>
      <c r="E129" t="s">
        <v>278</v>
      </c>
      <c r="F129" t="s">
        <v>279</v>
      </c>
      <c r="G129" t="s">
        <v>19</v>
      </c>
      <c r="H129" t="s">
        <v>280</v>
      </c>
      <c r="I129" t="s">
        <v>281</v>
      </c>
      <c r="K129" s="4">
        <v>42552</v>
      </c>
      <c r="L129" s="4">
        <v>42735</v>
      </c>
      <c r="M129" t="s">
        <v>373</v>
      </c>
      <c r="N129" s="37">
        <v>0</v>
      </c>
      <c r="O129" s="36" t="s">
        <v>324</v>
      </c>
      <c r="P129">
        <v>17</v>
      </c>
      <c r="Q129" s="39">
        <f>VLOOKUP(E129,'[2]Plan de acción consolidado'!$C$2:$N$144,12,0)</f>
        <v>41</v>
      </c>
    </row>
    <row r="130" spans="1:17" x14ac:dyDescent="0.25">
      <c r="A130" s="35">
        <v>129</v>
      </c>
      <c r="B130" t="s">
        <v>14</v>
      </c>
      <c r="C130" t="s">
        <v>805</v>
      </c>
      <c r="D130" t="s">
        <v>831</v>
      </c>
      <c r="E130" t="s">
        <v>278</v>
      </c>
      <c r="F130" t="s">
        <v>282</v>
      </c>
      <c r="G130" t="s">
        <v>19</v>
      </c>
      <c r="H130" t="s">
        <v>280</v>
      </c>
      <c r="I130" t="s">
        <v>283</v>
      </c>
      <c r="K130" s="4">
        <v>42736</v>
      </c>
      <c r="L130" s="4">
        <v>42977</v>
      </c>
      <c r="M130" t="s">
        <v>380</v>
      </c>
      <c r="N130" s="37">
        <v>0</v>
      </c>
      <c r="O130" s="36" t="s">
        <v>324</v>
      </c>
      <c r="P130">
        <v>17</v>
      </c>
      <c r="Q130" s="39">
        <f>VLOOKUP(E130,'[2]Plan de acción consolidado'!$C$2:$N$144,12,0)</f>
        <v>41</v>
      </c>
    </row>
    <row r="131" spans="1:17" x14ac:dyDescent="0.25">
      <c r="A131" s="35">
        <v>130</v>
      </c>
      <c r="B131" t="s">
        <v>14</v>
      </c>
      <c r="C131" t="s">
        <v>18</v>
      </c>
      <c r="D131" t="s">
        <v>18</v>
      </c>
      <c r="E131" t="s">
        <v>278</v>
      </c>
      <c r="F131" t="s">
        <v>867</v>
      </c>
      <c r="G131" t="s">
        <v>19</v>
      </c>
      <c r="H131" t="s">
        <v>280</v>
      </c>
      <c r="I131" t="s">
        <v>893</v>
      </c>
      <c r="K131" s="4">
        <v>42979</v>
      </c>
      <c r="L131" s="4">
        <v>42993</v>
      </c>
      <c r="M131" t="s">
        <v>381</v>
      </c>
      <c r="N131" s="37">
        <v>0</v>
      </c>
      <c r="O131" s="36" t="s">
        <v>324</v>
      </c>
      <c r="P131">
        <v>17</v>
      </c>
      <c r="Q131" s="39">
        <f>VLOOKUP(E131,'[2]Plan de acción consolidado'!$C$2:$N$144,12,0)</f>
        <v>41</v>
      </c>
    </row>
    <row r="132" spans="1:17" x14ac:dyDescent="0.25">
      <c r="A132" s="35">
        <v>131</v>
      </c>
      <c r="B132" t="s">
        <v>14</v>
      </c>
      <c r="C132" t="s">
        <v>18</v>
      </c>
      <c r="D132" t="s">
        <v>18</v>
      </c>
      <c r="E132" t="s">
        <v>278</v>
      </c>
      <c r="F132" t="s">
        <v>284</v>
      </c>
      <c r="G132" t="s">
        <v>19</v>
      </c>
      <c r="H132" t="s">
        <v>280</v>
      </c>
      <c r="I132" t="s">
        <v>285</v>
      </c>
      <c r="K132" s="4">
        <v>43070</v>
      </c>
      <c r="L132" s="4">
        <v>43281</v>
      </c>
      <c r="M132" t="s">
        <v>382</v>
      </c>
      <c r="N132" s="37">
        <v>0</v>
      </c>
      <c r="O132" s="36" t="s">
        <v>324</v>
      </c>
      <c r="P132">
        <v>17</v>
      </c>
      <c r="Q132" s="39">
        <f>VLOOKUP(E132,'[2]Plan de acción consolidado'!$C$2:$N$144,12,0)</f>
        <v>41</v>
      </c>
    </row>
    <row r="133" spans="1:17" x14ac:dyDescent="0.25">
      <c r="A133" s="35">
        <v>132</v>
      </c>
      <c r="B133" t="s">
        <v>14</v>
      </c>
      <c r="C133" t="s">
        <v>18</v>
      </c>
      <c r="D133" t="s">
        <v>18</v>
      </c>
      <c r="E133" t="s">
        <v>278</v>
      </c>
      <c r="F133" t="s">
        <v>868</v>
      </c>
      <c r="G133" t="s">
        <v>19</v>
      </c>
      <c r="H133" t="s">
        <v>280</v>
      </c>
      <c r="I133" t="s">
        <v>894</v>
      </c>
      <c r="K133" s="4">
        <v>43282</v>
      </c>
      <c r="L133" s="4">
        <v>43373</v>
      </c>
      <c r="M133" t="s">
        <v>383</v>
      </c>
      <c r="N133" s="37">
        <v>0</v>
      </c>
      <c r="O133" s="36" t="s">
        <v>324</v>
      </c>
      <c r="P133">
        <v>17</v>
      </c>
      <c r="Q133" s="39">
        <f>VLOOKUP(E133,'[2]Plan de acción consolidado'!$C$2:$N$144,12,0)</f>
        <v>41</v>
      </c>
    </row>
    <row r="134" spans="1:17" x14ac:dyDescent="0.25">
      <c r="A134" s="35">
        <v>133</v>
      </c>
      <c r="B134" t="s">
        <v>14</v>
      </c>
      <c r="C134" t="s">
        <v>18</v>
      </c>
      <c r="D134" t="s">
        <v>18</v>
      </c>
      <c r="E134" t="s">
        <v>286</v>
      </c>
      <c r="F134" t="s">
        <v>290</v>
      </c>
      <c r="G134" t="s">
        <v>47</v>
      </c>
      <c r="H134" t="s">
        <v>288</v>
      </c>
      <c r="I134" t="s">
        <v>291</v>
      </c>
      <c r="K134" s="4">
        <v>42522</v>
      </c>
      <c r="L134" s="4">
        <v>42522</v>
      </c>
      <c r="M134" t="s">
        <v>384</v>
      </c>
      <c r="N134" s="37">
        <v>0</v>
      </c>
      <c r="O134" s="36" t="s">
        <v>324</v>
      </c>
      <c r="P134">
        <v>1</v>
      </c>
      <c r="Q134" s="39">
        <f>VLOOKUP(E134,'[2]Plan de acción consolidado'!$C$2:$N$144,12,0)</f>
        <v>42</v>
      </c>
    </row>
    <row r="135" spans="1:17" x14ac:dyDescent="0.25">
      <c r="A135" s="35">
        <v>134</v>
      </c>
      <c r="B135" t="s">
        <v>14</v>
      </c>
      <c r="C135" t="s">
        <v>18</v>
      </c>
      <c r="D135" t="s">
        <v>18</v>
      </c>
      <c r="E135" t="s">
        <v>286</v>
      </c>
      <c r="F135" t="s">
        <v>287</v>
      </c>
      <c r="G135" t="s">
        <v>47</v>
      </c>
      <c r="H135" t="s">
        <v>288</v>
      </c>
      <c r="I135" t="s">
        <v>289</v>
      </c>
      <c r="K135" s="4">
        <v>42522</v>
      </c>
      <c r="L135" s="4">
        <v>42705</v>
      </c>
      <c r="M135" t="s">
        <v>385</v>
      </c>
      <c r="N135" s="37">
        <v>0</v>
      </c>
      <c r="O135" s="36" t="s">
        <v>324</v>
      </c>
      <c r="P135">
        <v>1</v>
      </c>
      <c r="Q135" s="39">
        <f>VLOOKUP(E135,'[2]Plan de acción consolidado'!$C$2:$N$144,12,0)</f>
        <v>42</v>
      </c>
    </row>
    <row r="136" spans="1:17" x14ac:dyDescent="0.25">
      <c r="A136" s="35">
        <v>135</v>
      </c>
      <c r="B136" t="s">
        <v>14</v>
      </c>
      <c r="C136" t="s">
        <v>18</v>
      </c>
      <c r="D136" t="s">
        <v>18</v>
      </c>
      <c r="E136" t="s">
        <v>286</v>
      </c>
      <c r="F136" t="s">
        <v>296</v>
      </c>
      <c r="G136" t="s">
        <v>47</v>
      </c>
      <c r="H136" t="s">
        <v>288</v>
      </c>
      <c r="I136" t="s">
        <v>297</v>
      </c>
      <c r="K136" s="4">
        <v>42522</v>
      </c>
      <c r="L136" s="4">
        <v>42705</v>
      </c>
      <c r="M136" t="s">
        <v>384</v>
      </c>
      <c r="N136" s="37">
        <v>0</v>
      </c>
      <c r="O136" s="36" t="s">
        <v>324</v>
      </c>
      <c r="P136">
        <v>1</v>
      </c>
      <c r="Q136" s="39">
        <f>VLOOKUP(E136,'[2]Plan de acción consolidado'!$C$2:$N$144,12,0)</f>
        <v>42</v>
      </c>
    </row>
    <row r="137" spans="1:17" x14ac:dyDescent="0.25">
      <c r="A137" s="35">
        <v>136</v>
      </c>
      <c r="B137" t="s">
        <v>14</v>
      </c>
      <c r="C137" t="s">
        <v>18</v>
      </c>
      <c r="D137" t="s">
        <v>18</v>
      </c>
      <c r="E137" t="s">
        <v>286</v>
      </c>
      <c r="F137" t="s">
        <v>302</v>
      </c>
      <c r="G137" t="s">
        <v>47</v>
      </c>
      <c r="H137" t="s">
        <v>288</v>
      </c>
      <c r="I137" t="s">
        <v>303</v>
      </c>
      <c r="K137" s="4">
        <v>42522</v>
      </c>
      <c r="L137" s="4">
        <v>42705</v>
      </c>
      <c r="M137" t="s">
        <v>386</v>
      </c>
      <c r="N137" s="37">
        <v>0</v>
      </c>
      <c r="O137" s="36" t="s">
        <v>324</v>
      </c>
      <c r="P137">
        <v>1</v>
      </c>
      <c r="Q137" s="39">
        <f>VLOOKUP(E137,'[2]Plan de acción consolidado'!$C$2:$N$144,12,0)</f>
        <v>42</v>
      </c>
    </row>
    <row r="138" spans="1:17" x14ac:dyDescent="0.25">
      <c r="A138" s="35">
        <v>137</v>
      </c>
      <c r="B138" t="s">
        <v>14</v>
      </c>
      <c r="C138" t="s">
        <v>18</v>
      </c>
      <c r="D138" t="s">
        <v>18</v>
      </c>
      <c r="E138" t="s">
        <v>286</v>
      </c>
      <c r="F138" t="s">
        <v>292</v>
      </c>
      <c r="G138" t="s">
        <v>47</v>
      </c>
      <c r="H138" t="s">
        <v>288</v>
      </c>
      <c r="I138" t="s">
        <v>293</v>
      </c>
      <c r="K138" s="4">
        <v>42552</v>
      </c>
      <c r="L138" s="4">
        <v>42614</v>
      </c>
      <c r="M138" t="s">
        <v>387</v>
      </c>
      <c r="N138" s="37">
        <v>0</v>
      </c>
      <c r="O138" s="36" t="s">
        <v>324</v>
      </c>
      <c r="P138">
        <v>1</v>
      </c>
      <c r="Q138" s="39">
        <f>VLOOKUP(E138,'[2]Plan de acción consolidado'!$C$2:$N$144,12,0)</f>
        <v>42</v>
      </c>
    </row>
    <row r="139" spans="1:17" x14ac:dyDescent="0.25">
      <c r="A139" s="35">
        <v>138</v>
      </c>
      <c r="B139" t="s">
        <v>14</v>
      </c>
      <c r="C139" t="s">
        <v>18</v>
      </c>
      <c r="D139" t="s">
        <v>18</v>
      </c>
      <c r="E139" t="s">
        <v>286</v>
      </c>
      <c r="F139" t="s">
        <v>298</v>
      </c>
      <c r="G139" t="s">
        <v>47</v>
      </c>
      <c r="H139" t="s">
        <v>288</v>
      </c>
      <c r="I139" t="s">
        <v>299</v>
      </c>
      <c r="K139" s="4">
        <v>42552</v>
      </c>
      <c r="L139" s="4">
        <v>42644</v>
      </c>
      <c r="M139" t="s">
        <v>387</v>
      </c>
      <c r="N139" s="37">
        <v>0</v>
      </c>
      <c r="O139" s="36" t="s">
        <v>324</v>
      </c>
      <c r="P139">
        <v>1</v>
      </c>
      <c r="Q139" s="39">
        <f>VLOOKUP(E139,'[2]Plan de acción consolidado'!$C$2:$N$144,12,0)</f>
        <v>42</v>
      </c>
    </row>
    <row r="140" spans="1:17" x14ac:dyDescent="0.25">
      <c r="A140" s="35">
        <v>139</v>
      </c>
      <c r="B140" t="s">
        <v>14</v>
      </c>
      <c r="C140" t="s">
        <v>18</v>
      </c>
      <c r="D140" t="s">
        <v>18</v>
      </c>
      <c r="E140" t="s">
        <v>286</v>
      </c>
      <c r="F140" t="s">
        <v>294</v>
      </c>
      <c r="G140" t="s">
        <v>47</v>
      </c>
      <c r="H140" t="s">
        <v>288</v>
      </c>
      <c r="I140" t="s">
        <v>295</v>
      </c>
      <c r="K140" s="4">
        <v>42552</v>
      </c>
      <c r="L140" s="4">
        <v>42705</v>
      </c>
      <c r="M140" t="s">
        <v>378</v>
      </c>
      <c r="N140" s="37">
        <v>0</v>
      </c>
      <c r="O140" s="36" t="s">
        <v>324</v>
      </c>
      <c r="P140">
        <v>1</v>
      </c>
      <c r="Q140" s="39">
        <f>VLOOKUP(E140,'[2]Plan de acción consolidado'!$C$2:$N$144,12,0)</f>
        <v>42</v>
      </c>
    </row>
    <row r="141" spans="1:17" x14ac:dyDescent="0.25">
      <c r="A141" s="35">
        <v>140</v>
      </c>
      <c r="B141" t="s">
        <v>14</v>
      </c>
      <c r="C141" t="s">
        <v>18</v>
      </c>
      <c r="D141" t="s">
        <v>18</v>
      </c>
      <c r="E141" t="s">
        <v>286</v>
      </c>
      <c r="F141" t="s">
        <v>300</v>
      </c>
      <c r="G141" t="s">
        <v>47</v>
      </c>
      <c r="H141" t="s">
        <v>288</v>
      </c>
      <c r="I141" t="s">
        <v>301</v>
      </c>
      <c r="K141" s="4">
        <v>42552</v>
      </c>
      <c r="L141" s="4">
        <v>42705</v>
      </c>
      <c r="N141" s="37">
        <v>0</v>
      </c>
      <c r="O141" s="36" t="s">
        <v>324</v>
      </c>
      <c r="P141">
        <v>1</v>
      </c>
      <c r="Q141" s="39">
        <f>VLOOKUP(E141,'[2]Plan de acción consolidado'!$C$2:$N$144,12,0)</f>
        <v>42</v>
      </c>
    </row>
    <row r="142" spans="1:17" x14ac:dyDescent="0.25">
      <c r="A142" s="35">
        <v>141</v>
      </c>
      <c r="B142" t="s">
        <v>14</v>
      </c>
      <c r="C142" t="s">
        <v>18</v>
      </c>
      <c r="D142" t="s">
        <v>18</v>
      </c>
      <c r="E142" t="s">
        <v>304</v>
      </c>
      <c r="F142" t="s">
        <v>305</v>
      </c>
      <c r="G142" t="s">
        <v>47</v>
      </c>
      <c r="H142" t="s">
        <v>306</v>
      </c>
      <c r="I142" t="s">
        <v>307</v>
      </c>
      <c r="K142" s="4">
        <v>42552</v>
      </c>
      <c r="L142" s="4">
        <v>42705</v>
      </c>
      <c r="N142" s="37">
        <v>0</v>
      </c>
      <c r="O142" s="36" t="s">
        <v>324</v>
      </c>
      <c r="P142">
        <v>1</v>
      </c>
      <c r="Q142" s="39">
        <f>VLOOKUP(E142,'[2]Plan de acción consolidado'!$C$2:$N$144,12,0)</f>
        <v>43</v>
      </c>
    </row>
    <row r="143" spans="1:17" x14ac:dyDescent="0.25">
      <c r="A143" s="35">
        <v>142</v>
      </c>
      <c r="B143" t="s">
        <v>14</v>
      </c>
      <c r="C143" t="s">
        <v>18</v>
      </c>
      <c r="D143" t="s">
        <v>18</v>
      </c>
      <c r="E143" t="s">
        <v>304</v>
      </c>
      <c r="F143" t="s">
        <v>308</v>
      </c>
      <c r="G143" t="s">
        <v>47</v>
      </c>
      <c r="H143" t="s">
        <v>306</v>
      </c>
      <c r="I143" t="s">
        <v>309</v>
      </c>
      <c r="K143" s="4">
        <v>42552</v>
      </c>
      <c r="L143" s="4">
        <v>42705</v>
      </c>
      <c r="N143" s="37">
        <v>0</v>
      </c>
      <c r="O143" s="36" t="s">
        <v>324</v>
      </c>
      <c r="P143">
        <v>1</v>
      </c>
      <c r="Q143" s="39">
        <f>VLOOKUP(E143,'[2]Plan de acción consolidado'!$C$2:$N$144,12,0)</f>
        <v>43</v>
      </c>
    </row>
    <row r="144" spans="1:17" x14ac:dyDescent="0.25">
      <c r="A144" s="35">
        <v>143</v>
      </c>
      <c r="B144" t="s">
        <v>17</v>
      </c>
      <c r="C144" t="s">
        <v>806</v>
      </c>
      <c r="D144" t="s">
        <v>832</v>
      </c>
      <c r="E144" t="s">
        <v>310</v>
      </c>
      <c r="F144" t="s">
        <v>311</v>
      </c>
      <c r="G144" t="s">
        <v>47</v>
      </c>
      <c r="H144" t="s">
        <v>312</v>
      </c>
      <c r="I144" t="s">
        <v>313</v>
      </c>
      <c r="K144" s="4">
        <v>42468</v>
      </c>
      <c r="L144" s="4" t="s">
        <v>38</v>
      </c>
      <c r="N144" s="37">
        <v>0</v>
      </c>
      <c r="O144" s="36" t="s">
        <v>324</v>
      </c>
      <c r="P144">
        <v>1</v>
      </c>
      <c r="Q144" s="39">
        <f>VLOOKUP(E144,'[2]Plan de acción consolidado'!$C$2:$N$144,12,0)</f>
        <v>44</v>
      </c>
    </row>
  </sheetData>
  <autoFilter ref="A1:P14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144"/>
  <sheetViews>
    <sheetView workbookViewId="0">
      <selection activeCell="I2" sqref="I2"/>
    </sheetView>
  </sheetViews>
  <sheetFormatPr baseColWidth="10" defaultRowHeight="15" x14ac:dyDescent="0.25"/>
  <sheetData>
    <row r="1" spans="1:9" ht="78.75" x14ac:dyDescent="0.25">
      <c r="A1" s="2" t="s">
        <v>37</v>
      </c>
      <c r="B1" s="2" t="s">
        <v>399</v>
      </c>
      <c r="C1" s="2" t="s">
        <v>400</v>
      </c>
      <c r="D1" s="2" t="s">
        <v>401</v>
      </c>
      <c r="E1" s="2" t="s">
        <v>402</v>
      </c>
      <c r="F1" s="2" t="s">
        <v>403</v>
      </c>
      <c r="G1" s="2" t="s">
        <v>317</v>
      </c>
      <c r="H1" s="2" t="s">
        <v>318</v>
      </c>
      <c r="I1" s="2" t="s">
        <v>429</v>
      </c>
    </row>
    <row r="2" spans="1:9" x14ac:dyDescent="0.25">
      <c r="A2" s="35">
        <v>1</v>
      </c>
      <c r="B2" t="s">
        <v>29</v>
      </c>
      <c r="C2" t="s">
        <v>41</v>
      </c>
      <c r="D2" t="s">
        <v>43</v>
      </c>
      <c r="E2" t="s">
        <v>42</v>
      </c>
      <c r="F2" t="s">
        <v>44</v>
      </c>
      <c r="G2">
        <v>42468</v>
      </c>
      <c r="H2" t="s">
        <v>38</v>
      </c>
      <c r="I2">
        <v>10</v>
      </c>
    </row>
    <row r="3" spans="1:9" x14ac:dyDescent="0.25">
      <c r="A3" s="35">
        <v>2</v>
      </c>
      <c r="B3" t="s">
        <v>47</v>
      </c>
      <c r="C3" t="s">
        <v>45</v>
      </c>
      <c r="D3" t="s">
        <v>48</v>
      </c>
      <c r="E3" t="s">
        <v>46</v>
      </c>
      <c r="F3" t="s">
        <v>49</v>
      </c>
      <c r="G3">
        <v>42468</v>
      </c>
      <c r="H3" t="s">
        <v>38</v>
      </c>
      <c r="I3">
        <v>10</v>
      </c>
    </row>
    <row r="4" spans="1:9" x14ac:dyDescent="0.25">
      <c r="A4" s="35">
        <v>3</v>
      </c>
      <c r="B4" t="s">
        <v>47</v>
      </c>
      <c r="C4" t="s">
        <v>50</v>
      </c>
      <c r="D4" t="s">
        <v>52</v>
      </c>
      <c r="E4" t="s">
        <v>51</v>
      </c>
      <c r="F4" t="s">
        <v>53</v>
      </c>
      <c r="G4">
        <v>42468</v>
      </c>
      <c r="H4">
        <v>42573</v>
      </c>
      <c r="I4">
        <v>10</v>
      </c>
    </row>
    <row r="5" spans="1:9" x14ac:dyDescent="0.25">
      <c r="A5" s="35">
        <v>4</v>
      </c>
      <c r="B5" t="s">
        <v>47</v>
      </c>
      <c r="C5" t="s">
        <v>50</v>
      </c>
      <c r="D5" t="s">
        <v>52</v>
      </c>
      <c r="E5" t="s">
        <v>54</v>
      </c>
      <c r="F5" t="s">
        <v>55</v>
      </c>
      <c r="G5">
        <v>42576</v>
      </c>
      <c r="H5" t="s">
        <v>38</v>
      </c>
      <c r="I5">
        <v>10</v>
      </c>
    </row>
    <row r="6" spans="1:9" x14ac:dyDescent="0.25">
      <c r="A6" s="35">
        <v>5</v>
      </c>
      <c r="B6" t="s">
        <v>47</v>
      </c>
      <c r="C6" t="s">
        <v>50</v>
      </c>
      <c r="D6" t="s">
        <v>52</v>
      </c>
      <c r="E6" t="s">
        <v>56</v>
      </c>
      <c r="F6" t="s">
        <v>57</v>
      </c>
      <c r="G6">
        <v>42644</v>
      </c>
      <c r="H6">
        <v>42735</v>
      </c>
      <c r="I6">
        <v>10</v>
      </c>
    </row>
    <row r="7" spans="1:9" x14ac:dyDescent="0.25">
      <c r="A7" s="35">
        <v>6</v>
      </c>
      <c r="B7" t="s">
        <v>29</v>
      </c>
      <c r="C7" t="s">
        <v>58</v>
      </c>
      <c r="D7" t="s">
        <v>60</v>
      </c>
      <c r="E7" t="s">
        <v>59</v>
      </c>
      <c r="F7" t="s">
        <v>869</v>
      </c>
      <c r="G7">
        <v>42468</v>
      </c>
      <c r="H7">
        <v>42713</v>
      </c>
      <c r="I7">
        <v>10</v>
      </c>
    </row>
    <row r="8" spans="1:9" x14ac:dyDescent="0.25">
      <c r="A8" s="35">
        <v>7</v>
      </c>
      <c r="B8" t="s">
        <v>29</v>
      </c>
      <c r="C8" t="s">
        <v>58</v>
      </c>
      <c r="D8" t="s">
        <v>60</v>
      </c>
      <c r="E8" t="s">
        <v>59</v>
      </c>
      <c r="F8" t="s">
        <v>870</v>
      </c>
      <c r="G8">
        <v>42468</v>
      </c>
      <c r="H8">
        <v>42713</v>
      </c>
      <c r="I8">
        <v>10</v>
      </c>
    </row>
    <row r="9" spans="1:9" x14ac:dyDescent="0.25">
      <c r="A9" s="35">
        <v>8</v>
      </c>
      <c r="B9" t="s">
        <v>29</v>
      </c>
      <c r="C9" t="s">
        <v>58</v>
      </c>
      <c r="D9" t="s">
        <v>60</v>
      </c>
      <c r="E9" t="s">
        <v>59</v>
      </c>
      <c r="F9" t="s">
        <v>871</v>
      </c>
      <c r="G9">
        <v>42468</v>
      </c>
      <c r="H9">
        <v>42713</v>
      </c>
      <c r="I9">
        <v>10</v>
      </c>
    </row>
    <row r="10" spans="1:9" x14ac:dyDescent="0.25">
      <c r="A10" s="35">
        <v>9</v>
      </c>
      <c r="B10" t="s">
        <v>47</v>
      </c>
      <c r="C10" t="s">
        <v>61</v>
      </c>
      <c r="D10" t="s">
        <v>62</v>
      </c>
      <c r="E10" t="s">
        <v>833</v>
      </c>
      <c r="F10" t="s">
        <v>63</v>
      </c>
      <c r="G10">
        <v>42468</v>
      </c>
      <c r="H10" t="s">
        <v>38</v>
      </c>
      <c r="I10">
        <v>10</v>
      </c>
    </row>
    <row r="11" spans="1:9" x14ac:dyDescent="0.25">
      <c r="A11" s="35">
        <v>10</v>
      </c>
      <c r="B11" t="s">
        <v>29</v>
      </c>
      <c r="C11" t="s">
        <v>64</v>
      </c>
      <c r="D11" t="s">
        <v>66</v>
      </c>
      <c r="E11" t="s">
        <v>65</v>
      </c>
      <c r="F11" t="s">
        <v>67</v>
      </c>
      <c r="G11">
        <v>42468</v>
      </c>
      <c r="H11">
        <v>42683</v>
      </c>
      <c r="I11">
        <v>10</v>
      </c>
    </row>
    <row r="12" spans="1:9" x14ac:dyDescent="0.25">
      <c r="A12" s="35">
        <v>11</v>
      </c>
      <c r="B12" t="s">
        <v>29</v>
      </c>
      <c r="C12" t="s">
        <v>64</v>
      </c>
      <c r="D12" t="s">
        <v>66</v>
      </c>
      <c r="E12" t="s">
        <v>68</v>
      </c>
      <c r="F12" t="s">
        <v>69</v>
      </c>
      <c r="G12">
        <v>42684</v>
      </c>
      <c r="H12">
        <v>42713</v>
      </c>
      <c r="I12">
        <v>10</v>
      </c>
    </row>
    <row r="13" spans="1:9" x14ac:dyDescent="0.25">
      <c r="A13" s="35">
        <v>12</v>
      </c>
      <c r="B13" t="s">
        <v>29</v>
      </c>
      <c r="C13" t="s">
        <v>70</v>
      </c>
      <c r="D13" t="s">
        <v>72</v>
      </c>
      <c r="E13" t="s">
        <v>71</v>
      </c>
      <c r="F13" t="s">
        <v>73</v>
      </c>
      <c r="G13">
        <v>42494</v>
      </c>
      <c r="H13">
        <v>42713</v>
      </c>
      <c r="I13">
        <v>10</v>
      </c>
    </row>
    <row r="14" spans="1:9" x14ac:dyDescent="0.25">
      <c r="A14" s="35">
        <v>13</v>
      </c>
      <c r="B14" t="s">
        <v>29</v>
      </c>
      <c r="C14" t="s">
        <v>74</v>
      </c>
      <c r="D14" t="s">
        <v>76</v>
      </c>
      <c r="E14" t="s">
        <v>75</v>
      </c>
      <c r="F14" t="s">
        <v>77</v>
      </c>
      <c r="G14">
        <v>42468</v>
      </c>
      <c r="H14">
        <v>42735</v>
      </c>
      <c r="I14">
        <v>10</v>
      </c>
    </row>
    <row r="15" spans="1:9" x14ac:dyDescent="0.25">
      <c r="A15" s="35">
        <v>14</v>
      </c>
      <c r="B15" t="s">
        <v>29</v>
      </c>
      <c r="C15" t="s">
        <v>74</v>
      </c>
      <c r="D15" t="s">
        <v>76</v>
      </c>
      <c r="E15" t="s">
        <v>78</v>
      </c>
      <c r="F15" t="s">
        <v>79</v>
      </c>
      <c r="G15">
        <v>42736</v>
      </c>
      <c r="H15">
        <v>43100</v>
      </c>
      <c r="I15">
        <v>10</v>
      </c>
    </row>
    <row r="16" spans="1:9" x14ac:dyDescent="0.25">
      <c r="A16" s="35">
        <v>15</v>
      </c>
      <c r="B16" t="s">
        <v>29</v>
      </c>
      <c r="C16" t="s">
        <v>80</v>
      </c>
      <c r="D16" t="s">
        <v>81</v>
      </c>
      <c r="E16" t="s">
        <v>834</v>
      </c>
      <c r="F16" t="s">
        <v>872</v>
      </c>
      <c r="G16">
        <v>42468</v>
      </c>
      <c r="H16">
        <v>42713</v>
      </c>
      <c r="I16">
        <v>10</v>
      </c>
    </row>
    <row r="17" spans="1:9" x14ac:dyDescent="0.25">
      <c r="A17" s="35">
        <v>16</v>
      </c>
      <c r="B17" t="s">
        <v>29</v>
      </c>
      <c r="C17" t="s">
        <v>80</v>
      </c>
      <c r="D17" t="s">
        <v>81</v>
      </c>
      <c r="E17" t="s">
        <v>835</v>
      </c>
      <c r="F17" t="s">
        <v>873</v>
      </c>
      <c r="G17">
        <v>42468</v>
      </c>
      <c r="H17">
        <v>42713</v>
      </c>
      <c r="I17">
        <v>10</v>
      </c>
    </row>
    <row r="18" spans="1:9" x14ac:dyDescent="0.25">
      <c r="A18" s="35">
        <v>17</v>
      </c>
      <c r="B18" t="s">
        <v>19</v>
      </c>
      <c r="C18" t="s">
        <v>82</v>
      </c>
      <c r="D18" t="s">
        <v>84</v>
      </c>
      <c r="E18" t="s">
        <v>83</v>
      </c>
      <c r="F18" t="s">
        <v>874</v>
      </c>
      <c r="G18">
        <v>42468</v>
      </c>
      <c r="H18">
        <v>42735</v>
      </c>
      <c r="I18">
        <v>10</v>
      </c>
    </row>
    <row r="19" spans="1:9" x14ac:dyDescent="0.25">
      <c r="A19" s="35">
        <v>18</v>
      </c>
      <c r="B19" t="s">
        <v>15</v>
      </c>
      <c r="C19" t="s">
        <v>82</v>
      </c>
      <c r="D19" t="s">
        <v>84</v>
      </c>
      <c r="E19" t="s">
        <v>97</v>
      </c>
      <c r="F19" t="s">
        <v>98</v>
      </c>
      <c r="G19">
        <v>42491</v>
      </c>
      <c r="H19">
        <v>42613</v>
      </c>
      <c r="I19">
        <v>10</v>
      </c>
    </row>
    <row r="20" spans="1:9" x14ac:dyDescent="0.25">
      <c r="A20" s="35">
        <v>19</v>
      </c>
      <c r="B20" t="s">
        <v>16</v>
      </c>
      <c r="C20" t="s">
        <v>82</v>
      </c>
      <c r="D20" t="s">
        <v>84</v>
      </c>
      <c r="E20" t="s">
        <v>87</v>
      </c>
      <c r="F20" t="s">
        <v>88</v>
      </c>
      <c r="G20">
        <v>42522</v>
      </c>
      <c r="H20">
        <v>43100</v>
      </c>
      <c r="I20">
        <v>10</v>
      </c>
    </row>
    <row r="21" spans="1:9" x14ac:dyDescent="0.25">
      <c r="A21" s="35">
        <v>20</v>
      </c>
      <c r="B21" t="s">
        <v>15</v>
      </c>
      <c r="C21" t="s">
        <v>82</v>
      </c>
      <c r="D21" t="s">
        <v>84</v>
      </c>
      <c r="E21" t="s">
        <v>99</v>
      </c>
      <c r="F21" t="s">
        <v>100</v>
      </c>
      <c r="G21">
        <v>42614</v>
      </c>
      <c r="H21">
        <v>42704</v>
      </c>
      <c r="I21">
        <v>10</v>
      </c>
    </row>
    <row r="22" spans="1:9" x14ac:dyDescent="0.25">
      <c r="A22" s="35">
        <v>21</v>
      </c>
      <c r="B22" t="s">
        <v>15</v>
      </c>
      <c r="C22" t="s">
        <v>82</v>
      </c>
      <c r="D22" t="s">
        <v>84</v>
      </c>
      <c r="E22" t="s">
        <v>101</v>
      </c>
      <c r="F22" t="s">
        <v>102</v>
      </c>
      <c r="G22">
        <v>42736</v>
      </c>
      <c r="H22">
        <v>43100</v>
      </c>
      <c r="I22">
        <v>10</v>
      </c>
    </row>
    <row r="23" spans="1:9" x14ac:dyDescent="0.25">
      <c r="A23" s="35">
        <v>22</v>
      </c>
      <c r="B23" t="s">
        <v>19</v>
      </c>
      <c r="C23" t="s">
        <v>82</v>
      </c>
      <c r="D23" t="s">
        <v>84</v>
      </c>
      <c r="E23" t="s">
        <v>85</v>
      </c>
      <c r="F23" t="s">
        <v>875</v>
      </c>
      <c r="G23">
        <v>42736</v>
      </c>
      <c r="H23">
        <v>43100</v>
      </c>
      <c r="I23">
        <v>10</v>
      </c>
    </row>
    <row r="24" spans="1:9" x14ac:dyDescent="0.25">
      <c r="A24" s="35">
        <v>23</v>
      </c>
      <c r="B24" t="s">
        <v>29</v>
      </c>
      <c r="C24" t="s">
        <v>82</v>
      </c>
      <c r="D24" t="s">
        <v>84</v>
      </c>
      <c r="E24" t="s">
        <v>89</v>
      </c>
      <c r="F24" t="s">
        <v>90</v>
      </c>
      <c r="G24">
        <v>42736</v>
      </c>
      <c r="H24">
        <v>43100</v>
      </c>
      <c r="I24">
        <v>10</v>
      </c>
    </row>
    <row r="25" spans="1:9" x14ac:dyDescent="0.25">
      <c r="A25" s="35">
        <v>24</v>
      </c>
      <c r="B25" t="s">
        <v>29</v>
      </c>
      <c r="C25" t="s">
        <v>82</v>
      </c>
      <c r="D25" t="s">
        <v>84</v>
      </c>
      <c r="E25" t="s">
        <v>91</v>
      </c>
      <c r="F25" t="s">
        <v>92</v>
      </c>
      <c r="G25">
        <v>42736</v>
      </c>
      <c r="H25">
        <v>43100</v>
      </c>
      <c r="I25">
        <v>10</v>
      </c>
    </row>
    <row r="26" spans="1:9" x14ac:dyDescent="0.25">
      <c r="A26" s="35">
        <v>25</v>
      </c>
      <c r="B26" t="s">
        <v>30</v>
      </c>
      <c r="C26" t="s">
        <v>82</v>
      </c>
      <c r="D26" t="s">
        <v>84</v>
      </c>
      <c r="E26" t="s">
        <v>95</v>
      </c>
      <c r="F26" t="s">
        <v>96</v>
      </c>
      <c r="G26">
        <v>42736</v>
      </c>
      <c r="H26">
        <v>43260</v>
      </c>
      <c r="I26">
        <v>10</v>
      </c>
    </row>
    <row r="27" spans="1:9" x14ac:dyDescent="0.25">
      <c r="A27" s="35">
        <v>26</v>
      </c>
      <c r="B27" t="s">
        <v>19</v>
      </c>
      <c r="C27" t="s">
        <v>82</v>
      </c>
      <c r="D27" t="s">
        <v>84</v>
      </c>
      <c r="E27" t="s">
        <v>93</v>
      </c>
      <c r="F27" t="s">
        <v>94</v>
      </c>
      <c r="G27">
        <v>42736</v>
      </c>
      <c r="H27">
        <v>43260</v>
      </c>
      <c r="I27">
        <v>10</v>
      </c>
    </row>
    <row r="28" spans="1:9" x14ac:dyDescent="0.25">
      <c r="A28" s="35">
        <v>27</v>
      </c>
      <c r="B28" t="s">
        <v>19</v>
      </c>
      <c r="C28" t="s">
        <v>82</v>
      </c>
      <c r="D28" t="s">
        <v>84</v>
      </c>
      <c r="E28" t="s">
        <v>86</v>
      </c>
      <c r="F28" t="s">
        <v>876</v>
      </c>
      <c r="G28">
        <v>43261</v>
      </c>
      <c r="H28">
        <v>43321</v>
      </c>
      <c r="I28">
        <v>10</v>
      </c>
    </row>
    <row r="29" spans="1:9" x14ac:dyDescent="0.25">
      <c r="A29" s="35">
        <v>28</v>
      </c>
      <c r="B29" t="s">
        <v>27</v>
      </c>
      <c r="C29" t="s">
        <v>82</v>
      </c>
      <c r="D29" t="s">
        <v>84</v>
      </c>
      <c r="E29" t="s">
        <v>103</v>
      </c>
      <c r="F29" t="s">
        <v>104</v>
      </c>
      <c r="G29">
        <v>42552</v>
      </c>
      <c r="H29" t="s">
        <v>38</v>
      </c>
      <c r="I29">
        <v>10</v>
      </c>
    </row>
    <row r="30" spans="1:9" x14ac:dyDescent="0.25">
      <c r="A30" s="35">
        <v>29</v>
      </c>
      <c r="B30" t="s">
        <v>21</v>
      </c>
      <c r="C30" t="s">
        <v>82</v>
      </c>
      <c r="D30" t="s">
        <v>84</v>
      </c>
      <c r="E30" t="s">
        <v>105</v>
      </c>
      <c r="F30" t="s">
        <v>104</v>
      </c>
      <c r="G30">
        <v>42552</v>
      </c>
      <c r="H30" t="s">
        <v>38</v>
      </c>
      <c r="I30">
        <v>10</v>
      </c>
    </row>
    <row r="31" spans="1:9" x14ac:dyDescent="0.25">
      <c r="A31" s="35">
        <v>30</v>
      </c>
      <c r="B31" t="s">
        <v>29</v>
      </c>
      <c r="C31" t="s">
        <v>106</v>
      </c>
      <c r="D31" t="s">
        <v>108</v>
      </c>
      <c r="E31" t="s">
        <v>107</v>
      </c>
      <c r="F31" t="s">
        <v>877</v>
      </c>
      <c r="G31">
        <v>42481</v>
      </c>
      <c r="H31">
        <v>42591</v>
      </c>
      <c r="I31">
        <v>10</v>
      </c>
    </row>
    <row r="32" spans="1:9" x14ac:dyDescent="0.25">
      <c r="A32" s="35">
        <v>31</v>
      </c>
      <c r="B32" t="s">
        <v>29</v>
      </c>
      <c r="C32" t="s">
        <v>109</v>
      </c>
      <c r="D32" t="s">
        <v>111</v>
      </c>
      <c r="E32" t="s">
        <v>110</v>
      </c>
      <c r="F32" t="s">
        <v>112</v>
      </c>
      <c r="G32">
        <v>42481</v>
      </c>
      <c r="H32">
        <v>42652</v>
      </c>
      <c r="I32">
        <v>10</v>
      </c>
    </row>
    <row r="33" spans="1:9" x14ac:dyDescent="0.25">
      <c r="A33" s="35">
        <v>32</v>
      </c>
      <c r="B33" t="s">
        <v>29</v>
      </c>
      <c r="C33" t="s">
        <v>113</v>
      </c>
      <c r="D33" t="s">
        <v>114</v>
      </c>
      <c r="E33" t="s">
        <v>836</v>
      </c>
      <c r="F33" t="s">
        <v>115</v>
      </c>
      <c r="G33">
        <v>42481</v>
      </c>
      <c r="H33">
        <v>42652</v>
      </c>
      <c r="I33">
        <v>10</v>
      </c>
    </row>
    <row r="34" spans="1:9" x14ac:dyDescent="0.25">
      <c r="A34" s="35">
        <v>33</v>
      </c>
      <c r="B34" t="s">
        <v>30</v>
      </c>
      <c r="C34" t="s">
        <v>116</v>
      </c>
      <c r="D34" t="s">
        <v>118</v>
      </c>
      <c r="E34" t="s">
        <v>117</v>
      </c>
      <c r="F34" t="s">
        <v>119</v>
      </c>
      <c r="G34">
        <v>42468</v>
      </c>
      <c r="H34">
        <v>42521</v>
      </c>
      <c r="I34">
        <v>10</v>
      </c>
    </row>
    <row r="35" spans="1:9" x14ac:dyDescent="0.25">
      <c r="A35" s="35">
        <v>34</v>
      </c>
      <c r="B35" t="s">
        <v>29</v>
      </c>
      <c r="C35" t="s">
        <v>116</v>
      </c>
      <c r="D35" t="s">
        <v>121</v>
      </c>
      <c r="E35" t="s">
        <v>123</v>
      </c>
      <c r="F35" t="s">
        <v>124</v>
      </c>
      <c r="G35">
        <v>42468</v>
      </c>
      <c r="H35">
        <v>42651</v>
      </c>
      <c r="I35">
        <v>10</v>
      </c>
    </row>
    <row r="36" spans="1:9" x14ac:dyDescent="0.25">
      <c r="A36" s="35">
        <v>35</v>
      </c>
      <c r="B36" t="s">
        <v>29</v>
      </c>
      <c r="C36" t="s">
        <v>116</v>
      </c>
      <c r="D36" t="s">
        <v>121</v>
      </c>
      <c r="E36" t="s">
        <v>837</v>
      </c>
      <c r="F36" t="s">
        <v>125</v>
      </c>
      <c r="G36">
        <v>42494</v>
      </c>
      <c r="H36">
        <v>42551</v>
      </c>
      <c r="I36">
        <v>10</v>
      </c>
    </row>
    <row r="37" spans="1:9" x14ac:dyDescent="0.25">
      <c r="A37" s="35">
        <v>36</v>
      </c>
      <c r="B37" t="s">
        <v>30</v>
      </c>
      <c r="C37" t="s">
        <v>116</v>
      </c>
      <c r="D37" t="s">
        <v>121</v>
      </c>
      <c r="E37" t="s">
        <v>120</v>
      </c>
      <c r="F37" t="s">
        <v>122</v>
      </c>
      <c r="G37">
        <v>42705</v>
      </c>
      <c r="H37">
        <v>43465</v>
      </c>
      <c r="I37">
        <v>10</v>
      </c>
    </row>
    <row r="38" spans="1:9" x14ac:dyDescent="0.25">
      <c r="A38" s="35">
        <v>37</v>
      </c>
      <c r="B38" t="s">
        <v>19</v>
      </c>
      <c r="C38" t="s">
        <v>116</v>
      </c>
      <c r="D38" t="s">
        <v>121</v>
      </c>
      <c r="E38" t="s">
        <v>838</v>
      </c>
      <c r="F38" t="s">
        <v>878</v>
      </c>
      <c r="G38" t="s">
        <v>341</v>
      </c>
      <c r="H38">
        <v>42987</v>
      </c>
      <c r="I38">
        <v>10</v>
      </c>
    </row>
    <row r="39" spans="1:9" x14ac:dyDescent="0.25">
      <c r="A39" s="35">
        <v>38</v>
      </c>
      <c r="B39" t="s">
        <v>16</v>
      </c>
      <c r="C39" t="s">
        <v>126</v>
      </c>
      <c r="D39" t="s">
        <v>127</v>
      </c>
      <c r="E39" t="s">
        <v>159</v>
      </c>
      <c r="F39" t="s">
        <v>129</v>
      </c>
      <c r="G39">
        <v>42461</v>
      </c>
      <c r="H39">
        <v>42521</v>
      </c>
      <c r="I39">
        <v>10</v>
      </c>
    </row>
    <row r="40" spans="1:9" x14ac:dyDescent="0.25">
      <c r="A40" s="35">
        <v>39</v>
      </c>
      <c r="B40" t="s">
        <v>16</v>
      </c>
      <c r="C40" t="s">
        <v>126</v>
      </c>
      <c r="D40" t="s">
        <v>127</v>
      </c>
      <c r="E40" t="s">
        <v>156</v>
      </c>
      <c r="F40" t="s">
        <v>128</v>
      </c>
      <c r="G40">
        <v>42468</v>
      </c>
      <c r="H40">
        <v>42480</v>
      </c>
      <c r="I40">
        <v>10</v>
      </c>
    </row>
    <row r="41" spans="1:9" x14ac:dyDescent="0.25">
      <c r="A41" s="35">
        <v>40</v>
      </c>
      <c r="B41" t="s">
        <v>30</v>
      </c>
      <c r="C41" t="s">
        <v>126</v>
      </c>
      <c r="D41" t="s">
        <v>127</v>
      </c>
      <c r="E41" t="s">
        <v>134</v>
      </c>
      <c r="F41" t="s">
        <v>135</v>
      </c>
      <c r="G41">
        <v>42468</v>
      </c>
      <c r="H41">
        <v>42500</v>
      </c>
      <c r="I41">
        <v>10</v>
      </c>
    </row>
    <row r="42" spans="1:9" x14ac:dyDescent="0.25">
      <c r="A42" s="35">
        <v>41</v>
      </c>
      <c r="B42" t="s">
        <v>19</v>
      </c>
      <c r="C42" t="s">
        <v>126</v>
      </c>
      <c r="D42" t="s">
        <v>127</v>
      </c>
      <c r="E42" t="s">
        <v>839</v>
      </c>
      <c r="F42" t="s">
        <v>879</v>
      </c>
      <c r="G42">
        <v>42468</v>
      </c>
      <c r="H42">
        <v>42520</v>
      </c>
      <c r="I42">
        <v>10</v>
      </c>
    </row>
    <row r="43" spans="1:9" x14ac:dyDescent="0.25">
      <c r="A43" s="35">
        <v>42</v>
      </c>
      <c r="B43" t="s">
        <v>30</v>
      </c>
      <c r="C43" t="s">
        <v>126</v>
      </c>
      <c r="D43" t="s">
        <v>127</v>
      </c>
      <c r="E43" t="s">
        <v>132</v>
      </c>
      <c r="F43" t="s">
        <v>133</v>
      </c>
      <c r="G43">
        <v>42468</v>
      </c>
      <c r="H43">
        <v>42643</v>
      </c>
      <c r="I43">
        <v>10</v>
      </c>
    </row>
    <row r="44" spans="1:9" x14ac:dyDescent="0.25">
      <c r="A44" s="35">
        <v>43</v>
      </c>
      <c r="B44" t="s">
        <v>30</v>
      </c>
      <c r="C44" t="s">
        <v>126</v>
      </c>
      <c r="D44" t="s">
        <v>127</v>
      </c>
      <c r="E44" t="s">
        <v>130</v>
      </c>
      <c r="F44" t="s">
        <v>131</v>
      </c>
      <c r="G44">
        <v>42468</v>
      </c>
      <c r="H44">
        <v>42713</v>
      </c>
      <c r="I44">
        <v>10</v>
      </c>
    </row>
    <row r="45" spans="1:9" x14ac:dyDescent="0.25">
      <c r="A45" s="35">
        <v>44</v>
      </c>
      <c r="B45" t="s">
        <v>19</v>
      </c>
      <c r="C45" t="s">
        <v>126</v>
      </c>
      <c r="D45" t="s">
        <v>127</v>
      </c>
      <c r="E45" t="s">
        <v>136</v>
      </c>
      <c r="F45" t="s">
        <v>137</v>
      </c>
      <c r="G45">
        <v>42522</v>
      </c>
      <c r="H45" t="s">
        <v>38</v>
      </c>
      <c r="I45">
        <v>10</v>
      </c>
    </row>
    <row r="46" spans="1:9" x14ac:dyDescent="0.25">
      <c r="A46" s="35">
        <v>45</v>
      </c>
      <c r="B46" t="s">
        <v>29</v>
      </c>
      <c r="C46" t="s">
        <v>126</v>
      </c>
      <c r="D46" t="s">
        <v>127</v>
      </c>
      <c r="E46" t="s">
        <v>138</v>
      </c>
      <c r="F46" t="s">
        <v>139</v>
      </c>
      <c r="G46">
        <v>42833</v>
      </c>
      <c r="H46" t="s">
        <v>38</v>
      </c>
      <c r="I46">
        <v>10</v>
      </c>
    </row>
    <row r="47" spans="1:9" x14ac:dyDescent="0.25">
      <c r="A47" s="35">
        <v>46</v>
      </c>
      <c r="B47" t="s">
        <v>12</v>
      </c>
      <c r="C47" t="s">
        <v>140</v>
      </c>
      <c r="D47" t="s">
        <v>142</v>
      </c>
      <c r="E47" t="s">
        <v>141</v>
      </c>
      <c r="F47" t="s">
        <v>143</v>
      </c>
      <c r="G47">
        <v>42468</v>
      </c>
      <c r="H47">
        <v>42622</v>
      </c>
      <c r="I47">
        <v>10</v>
      </c>
    </row>
    <row r="48" spans="1:9" x14ac:dyDescent="0.25">
      <c r="A48" s="35">
        <v>47</v>
      </c>
      <c r="B48" t="s">
        <v>47</v>
      </c>
      <c r="C48" t="s">
        <v>144</v>
      </c>
      <c r="D48" t="s">
        <v>146</v>
      </c>
      <c r="E48" t="s">
        <v>145</v>
      </c>
      <c r="F48" t="s">
        <v>147</v>
      </c>
      <c r="G48">
        <v>42468</v>
      </c>
      <c r="H48">
        <v>42895</v>
      </c>
      <c r="I48">
        <v>10</v>
      </c>
    </row>
    <row r="49" spans="1:9" x14ac:dyDescent="0.25">
      <c r="A49" s="35">
        <v>48</v>
      </c>
      <c r="B49" t="s">
        <v>47</v>
      </c>
      <c r="C49" t="s">
        <v>144</v>
      </c>
      <c r="D49" t="s">
        <v>146</v>
      </c>
      <c r="E49" t="s">
        <v>148</v>
      </c>
      <c r="F49" t="s">
        <v>149</v>
      </c>
      <c r="G49">
        <v>42468</v>
      </c>
      <c r="H49">
        <v>42895</v>
      </c>
      <c r="I49">
        <v>10</v>
      </c>
    </row>
    <row r="50" spans="1:9" x14ac:dyDescent="0.25">
      <c r="A50" s="35">
        <v>49</v>
      </c>
      <c r="B50" t="s">
        <v>16</v>
      </c>
      <c r="C50" t="s">
        <v>150</v>
      </c>
      <c r="D50" t="s">
        <v>151</v>
      </c>
      <c r="E50" t="s">
        <v>156</v>
      </c>
      <c r="F50" t="s">
        <v>128</v>
      </c>
      <c r="G50">
        <v>42468</v>
      </c>
      <c r="H50">
        <v>42480</v>
      </c>
      <c r="I50">
        <v>10</v>
      </c>
    </row>
    <row r="51" spans="1:9" x14ac:dyDescent="0.25">
      <c r="A51" s="35">
        <v>50</v>
      </c>
      <c r="B51" t="s">
        <v>16</v>
      </c>
      <c r="C51" t="s">
        <v>150</v>
      </c>
      <c r="D51" t="s">
        <v>151</v>
      </c>
      <c r="E51" t="s">
        <v>159</v>
      </c>
      <c r="F51" t="s">
        <v>129</v>
      </c>
      <c r="G51">
        <v>42461</v>
      </c>
      <c r="H51">
        <v>42521</v>
      </c>
      <c r="I51">
        <v>10</v>
      </c>
    </row>
    <row r="52" spans="1:9" x14ac:dyDescent="0.25">
      <c r="A52" s="35">
        <v>51</v>
      </c>
      <c r="B52" t="s">
        <v>30</v>
      </c>
      <c r="C52" t="s">
        <v>150</v>
      </c>
      <c r="D52" t="s">
        <v>151</v>
      </c>
      <c r="E52" t="s">
        <v>152</v>
      </c>
      <c r="F52" t="s">
        <v>153</v>
      </c>
      <c r="G52">
        <v>42468</v>
      </c>
      <c r="H52">
        <v>42581</v>
      </c>
      <c r="I52">
        <v>10</v>
      </c>
    </row>
    <row r="53" spans="1:9" x14ac:dyDescent="0.25">
      <c r="A53" s="35">
        <v>52</v>
      </c>
      <c r="B53" t="s">
        <v>30</v>
      </c>
      <c r="C53" t="s">
        <v>150</v>
      </c>
      <c r="D53" t="s">
        <v>151</v>
      </c>
      <c r="E53" t="s">
        <v>130</v>
      </c>
      <c r="F53" t="s">
        <v>131</v>
      </c>
      <c r="G53">
        <v>42468</v>
      </c>
      <c r="H53">
        <v>42713</v>
      </c>
      <c r="I53">
        <v>10</v>
      </c>
    </row>
    <row r="54" spans="1:9" x14ac:dyDescent="0.25">
      <c r="A54" s="35">
        <v>53</v>
      </c>
      <c r="B54" t="s">
        <v>19</v>
      </c>
      <c r="C54" t="s">
        <v>150</v>
      </c>
      <c r="D54" t="s">
        <v>151</v>
      </c>
      <c r="E54" t="s">
        <v>163</v>
      </c>
      <c r="F54" t="s">
        <v>880</v>
      </c>
      <c r="G54">
        <v>42468</v>
      </c>
      <c r="H54" t="s">
        <v>38</v>
      </c>
      <c r="I54">
        <v>10</v>
      </c>
    </row>
    <row r="55" spans="1:9" x14ac:dyDescent="0.25">
      <c r="A55" s="35">
        <v>54</v>
      </c>
      <c r="B55" t="s">
        <v>30</v>
      </c>
      <c r="C55" t="s">
        <v>150</v>
      </c>
      <c r="D55" t="s">
        <v>151</v>
      </c>
      <c r="E55" t="s">
        <v>134</v>
      </c>
      <c r="F55" t="s">
        <v>135</v>
      </c>
      <c r="G55">
        <v>42468</v>
      </c>
      <c r="H55">
        <v>42500</v>
      </c>
      <c r="I55">
        <v>10</v>
      </c>
    </row>
    <row r="56" spans="1:9" x14ac:dyDescent="0.25">
      <c r="A56" s="35">
        <v>55</v>
      </c>
      <c r="B56" t="s">
        <v>29</v>
      </c>
      <c r="C56" t="s">
        <v>150</v>
      </c>
      <c r="D56" t="s">
        <v>151</v>
      </c>
      <c r="E56" t="s">
        <v>138</v>
      </c>
      <c r="F56" t="s">
        <v>139</v>
      </c>
      <c r="G56">
        <v>42833</v>
      </c>
      <c r="H56" t="s">
        <v>38</v>
      </c>
      <c r="I56">
        <v>10</v>
      </c>
    </row>
    <row r="57" spans="1:9" x14ac:dyDescent="0.25">
      <c r="A57" s="35">
        <v>56</v>
      </c>
      <c r="B57" t="s">
        <v>16</v>
      </c>
      <c r="C57" t="s">
        <v>155</v>
      </c>
      <c r="D57" t="s">
        <v>157</v>
      </c>
      <c r="E57" t="s">
        <v>159</v>
      </c>
      <c r="F57" t="s">
        <v>129</v>
      </c>
      <c r="G57">
        <v>42461</v>
      </c>
      <c r="H57">
        <v>42521</v>
      </c>
      <c r="I57">
        <v>10</v>
      </c>
    </row>
    <row r="58" spans="1:9" x14ac:dyDescent="0.25">
      <c r="A58" s="35">
        <v>57</v>
      </c>
      <c r="B58" t="s">
        <v>16</v>
      </c>
      <c r="C58" t="s">
        <v>155</v>
      </c>
      <c r="D58" t="s">
        <v>157</v>
      </c>
      <c r="E58" t="s">
        <v>156</v>
      </c>
      <c r="F58" t="s">
        <v>158</v>
      </c>
      <c r="G58">
        <v>42468</v>
      </c>
      <c r="H58">
        <v>42480</v>
      </c>
      <c r="I58">
        <v>10</v>
      </c>
    </row>
    <row r="59" spans="1:9" x14ac:dyDescent="0.25">
      <c r="A59" s="35">
        <v>58</v>
      </c>
      <c r="B59" t="s">
        <v>30</v>
      </c>
      <c r="C59" t="s">
        <v>155</v>
      </c>
      <c r="D59" t="s">
        <v>157</v>
      </c>
      <c r="E59" t="s">
        <v>160</v>
      </c>
      <c r="F59" t="s">
        <v>161</v>
      </c>
      <c r="G59">
        <v>42468</v>
      </c>
      <c r="H59">
        <v>42597</v>
      </c>
      <c r="I59">
        <v>10</v>
      </c>
    </row>
    <row r="60" spans="1:9" x14ac:dyDescent="0.25">
      <c r="A60" s="35">
        <v>59</v>
      </c>
      <c r="B60" t="s">
        <v>30</v>
      </c>
      <c r="C60" t="s">
        <v>155</v>
      </c>
      <c r="D60" t="s">
        <v>157</v>
      </c>
      <c r="E60" t="s">
        <v>130</v>
      </c>
      <c r="F60" t="s">
        <v>131</v>
      </c>
      <c r="G60">
        <v>42468</v>
      </c>
      <c r="H60">
        <v>42713</v>
      </c>
      <c r="I60">
        <v>10</v>
      </c>
    </row>
    <row r="61" spans="1:9" x14ac:dyDescent="0.25">
      <c r="A61" s="35">
        <v>60</v>
      </c>
      <c r="B61" t="s">
        <v>19</v>
      </c>
      <c r="C61" t="s">
        <v>155</v>
      </c>
      <c r="D61" t="s">
        <v>157</v>
      </c>
      <c r="E61" t="s">
        <v>154</v>
      </c>
      <c r="F61" t="s">
        <v>881</v>
      </c>
      <c r="G61">
        <v>42468</v>
      </c>
      <c r="H61" t="s">
        <v>38</v>
      </c>
      <c r="I61">
        <v>10</v>
      </c>
    </row>
    <row r="62" spans="1:9" x14ac:dyDescent="0.25">
      <c r="A62" s="35">
        <v>61</v>
      </c>
      <c r="B62" t="s">
        <v>30</v>
      </c>
      <c r="C62" t="s">
        <v>155</v>
      </c>
      <c r="D62" t="s">
        <v>157</v>
      </c>
      <c r="E62" t="s">
        <v>134</v>
      </c>
      <c r="F62" t="s">
        <v>162</v>
      </c>
      <c r="G62">
        <v>42468</v>
      </c>
      <c r="H62">
        <v>42500</v>
      </c>
      <c r="I62">
        <v>10</v>
      </c>
    </row>
    <row r="63" spans="1:9" x14ac:dyDescent="0.25">
      <c r="A63" s="35">
        <v>62</v>
      </c>
      <c r="B63" t="s">
        <v>29</v>
      </c>
      <c r="C63" t="s">
        <v>155</v>
      </c>
      <c r="D63" t="s">
        <v>157</v>
      </c>
      <c r="E63" t="s">
        <v>138</v>
      </c>
      <c r="F63" t="s">
        <v>139</v>
      </c>
      <c r="G63">
        <v>42833</v>
      </c>
      <c r="H63" t="s">
        <v>38</v>
      </c>
      <c r="I63">
        <v>10</v>
      </c>
    </row>
    <row r="64" spans="1:9" x14ac:dyDescent="0.25">
      <c r="A64" s="35">
        <v>63</v>
      </c>
      <c r="B64" t="s">
        <v>30</v>
      </c>
      <c r="C64" t="s">
        <v>164</v>
      </c>
      <c r="D64" t="s">
        <v>166</v>
      </c>
      <c r="E64" t="s">
        <v>165</v>
      </c>
      <c r="F64" t="s">
        <v>167</v>
      </c>
      <c r="G64">
        <v>42468</v>
      </c>
      <c r="H64">
        <v>42833</v>
      </c>
      <c r="I64">
        <v>10</v>
      </c>
    </row>
    <row r="65" spans="1:9" x14ac:dyDescent="0.25">
      <c r="A65" s="35">
        <v>64</v>
      </c>
      <c r="B65" t="s">
        <v>30</v>
      </c>
      <c r="C65" t="s">
        <v>168</v>
      </c>
      <c r="D65" t="s">
        <v>169</v>
      </c>
      <c r="E65" t="s">
        <v>171</v>
      </c>
      <c r="F65" t="s">
        <v>172</v>
      </c>
      <c r="G65">
        <v>42468</v>
      </c>
      <c r="H65" t="s">
        <v>38</v>
      </c>
      <c r="I65">
        <v>10</v>
      </c>
    </row>
    <row r="66" spans="1:9" x14ac:dyDescent="0.25">
      <c r="A66" s="35">
        <v>65</v>
      </c>
      <c r="B66" t="s">
        <v>30</v>
      </c>
      <c r="C66" t="s">
        <v>168</v>
      </c>
      <c r="D66" t="s">
        <v>169</v>
      </c>
      <c r="E66" t="s">
        <v>173</v>
      </c>
      <c r="F66" t="s">
        <v>174</v>
      </c>
      <c r="G66">
        <v>42468</v>
      </c>
      <c r="H66" t="s">
        <v>38</v>
      </c>
      <c r="I66">
        <v>10</v>
      </c>
    </row>
    <row r="67" spans="1:9" x14ac:dyDescent="0.25">
      <c r="A67" s="35">
        <v>66</v>
      </c>
      <c r="B67" t="s">
        <v>30</v>
      </c>
      <c r="C67" t="s">
        <v>168</v>
      </c>
      <c r="D67" t="s">
        <v>169</v>
      </c>
      <c r="E67" t="s">
        <v>175</v>
      </c>
      <c r="F67" t="s">
        <v>176</v>
      </c>
      <c r="G67">
        <v>42468</v>
      </c>
      <c r="H67" t="s">
        <v>38</v>
      </c>
      <c r="I67">
        <v>10</v>
      </c>
    </row>
    <row r="68" spans="1:9" x14ac:dyDescent="0.25">
      <c r="A68" s="35">
        <v>67</v>
      </c>
      <c r="B68" t="s">
        <v>29</v>
      </c>
      <c r="C68" t="s">
        <v>168</v>
      </c>
      <c r="D68" t="s">
        <v>169</v>
      </c>
      <c r="E68" t="s">
        <v>182</v>
      </c>
      <c r="F68" t="s">
        <v>183</v>
      </c>
      <c r="G68">
        <v>42468</v>
      </c>
      <c r="H68" t="s">
        <v>38</v>
      </c>
      <c r="I68">
        <v>10</v>
      </c>
    </row>
    <row r="69" spans="1:9" x14ac:dyDescent="0.25">
      <c r="A69" s="35">
        <v>68</v>
      </c>
      <c r="B69" t="s">
        <v>16</v>
      </c>
      <c r="C69" t="s">
        <v>168</v>
      </c>
      <c r="D69" t="s">
        <v>169</v>
      </c>
      <c r="E69" t="s">
        <v>840</v>
      </c>
      <c r="F69" t="s">
        <v>170</v>
      </c>
      <c r="G69">
        <v>42480</v>
      </c>
      <c r="H69" t="s">
        <v>38</v>
      </c>
      <c r="I69">
        <v>10</v>
      </c>
    </row>
    <row r="70" spans="1:9" x14ac:dyDescent="0.25">
      <c r="A70" s="35">
        <v>69</v>
      </c>
      <c r="B70" t="s">
        <v>19</v>
      </c>
      <c r="C70" t="s">
        <v>168</v>
      </c>
      <c r="D70" t="s">
        <v>169</v>
      </c>
      <c r="E70" t="s">
        <v>179</v>
      </c>
      <c r="F70" t="s">
        <v>180</v>
      </c>
      <c r="G70">
        <v>42489</v>
      </c>
      <c r="H70" t="s">
        <v>38</v>
      </c>
      <c r="I70">
        <v>10</v>
      </c>
    </row>
    <row r="71" spans="1:9" x14ac:dyDescent="0.25">
      <c r="A71" s="35">
        <v>70</v>
      </c>
      <c r="B71" t="s">
        <v>12</v>
      </c>
      <c r="C71" t="s">
        <v>168</v>
      </c>
      <c r="D71" t="s">
        <v>169</v>
      </c>
      <c r="E71" t="s">
        <v>177</v>
      </c>
      <c r="F71" t="s">
        <v>178</v>
      </c>
      <c r="G71">
        <v>42494</v>
      </c>
      <c r="H71">
        <v>42895</v>
      </c>
      <c r="I71">
        <v>10</v>
      </c>
    </row>
    <row r="72" spans="1:9" x14ac:dyDescent="0.25">
      <c r="A72" s="35">
        <v>71</v>
      </c>
      <c r="B72" t="s">
        <v>19</v>
      </c>
      <c r="C72" t="s">
        <v>168</v>
      </c>
      <c r="D72" t="s">
        <v>169</v>
      </c>
      <c r="E72" t="s">
        <v>181</v>
      </c>
      <c r="F72" t="s">
        <v>882</v>
      </c>
      <c r="G72">
        <v>42495</v>
      </c>
      <c r="H72">
        <v>42735</v>
      </c>
      <c r="I72">
        <v>10</v>
      </c>
    </row>
    <row r="73" spans="1:9" x14ac:dyDescent="0.25">
      <c r="A73" s="35">
        <v>72</v>
      </c>
      <c r="B73" t="s">
        <v>47</v>
      </c>
      <c r="C73" t="s">
        <v>184</v>
      </c>
      <c r="D73" t="s">
        <v>186</v>
      </c>
      <c r="E73" t="s">
        <v>185</v>
      </c>
      <c r="F73" t="s">
        <v>187</v>
      </c>
      <c r="G73">
        <v>42468</v>
      </c>
      <c r="H73">
        <v>42474</v>
      </c>
      <c r="I73">
        <v>10</v>
      </c>
    </row>
    <row r="74" spans="1:9" x14ac:dyDescent="0.25">
      <c r="A74" s="35">
        <v>73</v>
      </c>
      <c r="B74" t="s">
        <v>47</v>
      </c>
      <c r="C74" t="s">
        <v>188</v>
      </c>
      <c r="D74" t="s">
        <v>190</v>
      </c>
      <c r="E74" t="s">
        <v>189</v>
      </c>
      <c r="F74" t="s">
        <v>191</v>
      </c>
      <c r="G74">
        <v>42468</v>
      </c>
      <c r="H74">
        <v>42474</v>
      </c>
      <c r="I74">
        <v>10</v>
      </c>
    </row>
    <row r="75" spans="1:9" x14ac:dyDescent="0.25">
      <c r="A75" s="35">
        <v>74</v>
      </c>
      <c r="B75" t="s">
        <v>47</v>
      </c>
      <c r="C75" t="s">
        <v>188</v>
      </c>
      <c r="D75" t="s">
        <v>190</v>
      </c>
      <c r="E75" t="s">
        <v>192</v>
      </c>
      <c r="F75" t="s">
        <v>193</v>
      </c>
      <c r="G75">
        <v>42468</v>
      </c>
      <c r="H75">
        <v>42474</v>
      </c>
      <c r="I75">
        <v>10</v>
      </c>
    </row>
    <row r="76" spans="1:9" x14ac:dyDescent="0.25">
      <c r="A76" s="35">
        <v>75</v>
      </c>
      <c r="B76" t="s">
        <v>47</v>
      </c>
      <c r="C76" t="s">
        <v>194</v>
      </c>
      <c r="D76" t="s">
        <v>196</v>
      </c>
      <c r="E76" t="s">
        <v>195</v>
      </c>
      <c r="F76" t="s">
        <v>197</v>
      </c>
      <c r="G76">
        <v>42468</v>
      </c>
      <c r="H76">
        <v>42474</v>
      </c>
      <c r="I76">
        <v>10</v>
      </c>
    </row>
    <row r="77" spans="1:9" x14ac:dyDescent="0.25">
      <c r="A77" s="35">
        <v>76</v>
      </c>
      <c r="B77" t="s">
        <v>47</v>
      </c>
      <c r="C77" t="s">
        <v>198</v>
      </c>
      <c r="D77" t="s">
        <v>200</v>
      </c>
      <c r="E77" t="s">
        <v>199</v>
      </c>
      <c r="F77" t="s">
        <v>201</v>
      </c>
      <c r="G77">
        <v>42468</v>
      </c>
      <c r="H77">
        <v>42474</v>
      </c>
      <c r="I77">
        <v>10</v>
      </c>
    </row>
    <row r="78" spans="1:9" x14ac:dyDescent="0.25">
      <c r="A78" s="35">
        <v>77</v>
      </c>
      <c r="B78" t="s">
        <v>205</v>
      </c>
      <c r="C78" t="s">
        <v>202</v>
      </c>
      <c r="D78" t="s">
        <v>203</v>
      </c>
      <c r="E78" t="s">
        <v>71</v>
      </c>
      <c r="F78" t="s">
        <v>204</v>
      </c>
      <c r="G78">
        <v>42494</v>
      </c>
      <c r="H78">
        <v>42713</v>
      </c>
      <c r="I78">
        <v>10</v>
      </c>
    </row>
    <row r="79" spans="1:9" x14ac:dyDescent="0.25">
      <c r="A79" s="35">
        <v>78</v>
      </c>
      <c r="B79" t="s">
        <v>29</v>
      </c>
      <c r="C79" t="s">
        <v>202</v>
      </c>
      <c r="D79" t="s">
        <v>203</v>
      </c>
      <c r="E79" t="s">
        <v>71</v>
      </c>
      <c r="F79" t="s">
        <v>204</v>
      </c>
      <c r="G79">
        <v>42494</v>
      </c>
      <c r="H79">
        <v>42713</v>
      </c>
      <c r="I79">
        <v>10</v>
      </c>
    </row>
    <row r="80" spans="1:9" x14ac:dyDescent="0.25">
      <c r="A80" s="35">
        <v>79</v>
      </c>
      <c r="B80" t="s">
        <v>16</v>
      </c>
      <c r="C80" t="s">
        <v>206</v>
      </c>
      <c r="D80" t="s">
        <v>207</v>
      </c>
      <c r="E80" t="s">
        <v>841</v>
      </c>
      <c r="F80" t="s">
        <v>208</v>
      </c>
      <c r="G80">
        <v>42480</v>
      </c>
      <c r="H80" t="s">
        <v>38</v>
      </c>
      <c r="I80">
        <v>10</v>
      </c>
    </row>
    <row r="81" spans="1:9" x14ac:dyDescent="0.25">
      <c r="A81" s="35">
        <v>80</v>
      </c>
      <c r="B81" t="s">
        <v>24</v>
      </c>
      <c r="C81" t="s">
        <v>206</v>
      </c>
      <c r="D81" t="s">
        <v>207</v>
      </c>
      <c r="E81" t="s">
        <v>842</v>
      </c>
      <c r="F81" t="s">
        <v>210</v>
      </c>
      <c r="G81">
        <v>42500</v>
      </c>
      <c r="H81">
        <v>42673</v>
      </c>
      <c r="I81">
        <v>10</v>
      </c>
    </row>
    <row r="82" spans="1:9" x14ac:dyDescent="0.25">
      <c r="A82" s="35">
        <v>81</v>
      </c>
      <c r="B82" t="s">
        <v>24</v>
      </c>
      <c r="C82" t="s">
        <v>206</v>
      </c>
      <c r="D82" t="s">
        <v>207</v>
      </c>
      <c r="E82" t="s">
        <v>843</v>
      </c>
      <c r="F82" t="s">
        <v>209</v>
      </c>
      <c r="G82">
        <v>42500</v>
      </c>
      <c r="H82">
        <v>42673</v>
      </c>
      <c r="I82">
        <v>10</v>
      </c>
    </row>
    <row r="83" spans="1:9" x14ac:dyDescent="0.25">
      <c r="A83" s="35">
        <v>82</v>
      </c>
      <c r="B83" t="s">
        <v>29</v>
      </c>
      <c r="C83" t="s">
        <v>211</v>
      </c>
      <c r="D83" t="s">
        <v>213</v>
      </c>
      <c r="E83" t="s">
        <v>212</v>
      </c>
      <c r="F83" t="s">
        <v>214</v>
      </c>
      <c r="G83">
        <v>42468</v>
      </c>
      <c r="H83">
        <v>42498</v>
      </c>
      <c r="I83">
        <v>10</v>
      </c>
    </row>
    <row r="84" spans="1:9" x14ac:dyDescent="0.25">
      <c r="A84" s="35">
        <v>83</v>
      </c>
      <c r="B84" t="s">
        <v>29</v>
      </c>
      <c r="C84" t="s">
        <v>211</v>
      </c>
      <c r="D84" t="s">
        <v>213</v>
      </c>
      <c r="E84" t="s">
        <v>215</v>
      </c>
      <c r="F84" t="s">
        <v>216</v>
      </c>
      <c r="G84">
        <v>42468</v>
      </c>
      <c r="H84">
        <v>42498</v>
      </c>
      <c r="I84">
        <v>10</v>
      </c>
    </row>
    <row r="85" spans="1:9" x14ac:dyDescent="0.25">
      <c r="A85" s="35">
        <v>84</v>
      </c>
      <c r="B85" t="s">
        <v>29</v>
      </c>
      <c r="C85" t="s">
        <v>211</v>
      </c>
      <c r="D85" t="s">
        <v>213</v>
      </c>
      <c r="E85" t="s">
        <v>844</v>
      </c>
      <c r="F85" t="s">
        <v>883</v>
      </c>
      <c r="G85">
        <v>42598</v>
      </c>
      <c r="H85">
        <v>42613</v>
      </c>
      <c r="I85">
        <v>10</v>
      </c>
    </row>
    <row r="86" spans="1:9" x14ac:dyDescent="0.25">
      <c r="A86" s="35">
        <v>85</v>
      </c>
      <c r="B86" t="s">
        <v>29</v>
      </c>
      <c r="C86" t="s">
        <v>211</v>
      </c>
      <c r="D86" t="s">
        <v>213</v>
      </c>
      <c r="E86" t="s">
        <v>845</v>
      </c>
      <c r="F86" t="s">
        <v>884</v>
      </c>
      <c r="G86">
        <v>42622</v>
      </c>
      <c r="H86">
        <v>42643</v>
      </c>
      <c r="I86">
        <v>10</v>
      </c>
    </row>
    <row r="87" spans="1:9" x14ac:dyDescent="0.25">
      <c r="A87" s="35">
        <v>86</v>
      </c>
      <c r="B87" t="s">
        <v>29</v>
      </c>
      <c r="C87" t="s">
        <v>211</v>
      </c>
      <c r="D87" t="s">
        <v>213</v>
      </c>
      <c r="E87" t="s">
        <v>846</v>
      </c>
      <c r="F87" t="s">
        <v>885</v>
      </c>
      <c r="G87">
        <v>42644</v>
      </c>
      <c r="H87">
        <v>42735</v>
      </c>
      <c r="I87">
        <v>10</v>
      </c>
    </row>
    <row r="88" spans="1:9" x14ac:dyDescent="0.25">
      <c r="A88" s="35">
        <v>87</v>
      </c>
      <c r="B88" t="s">
        <v>30</v>
      </c>
      <c r="C88" t="s">
        <v>217</v>
      </c>
      <c r="D88" t="s">
        <v>218</v>
      </c>
      <c r="E88" t="s">
        <v>847</v>
      </c>
      <c r="F88" t="s">
        <v>219</v>
      </c>
      <c r="G88">
        <v>42468</v>
      </c>
      <c r="H88">
        <v>42510</v>
      </c>
      <c r="I88">
        <v>10</v>
      </c>
    </row>
    <row r="89" spans="1:9" x14ac:dyDescent="0.25">
      <c r="A89" s="35">
        <v>88</v>
      </c>
      <c r="B89" t="s">
        <v>30</v>
      </c>
      <c r="C89" t="s">
        <v>217</v>
      </c>
      <c r="D89" t="s">
        <v>218</v>
      </c>
      <c r="E89" t="s">
        <v>848</v>
      </c>
      <c r="F89" t="s">
        <v>222</v>
      </c>
      <c r="G89">
        <v>42468</v>
      </c>
      <c r="H89">
        <v>42521</v>
      </c>
      <c r="I89">
        <v>10</v>
      </c>
    </row>
    <row r="90" spans="1:9" x14ac:dyDescent="0.25">
      <c r="A90" s="35">
        <v>89</v>
      </c>
      <c r="B90" t="s">
        <v>30</v>
      </c>
      <c r="C90" t="s">
        <v>217</v>
      </c>
      <c r="D90" t="s">
        <v>218</v>
      </c>
      <c r="E90" t="s">
        <v>849</v>
      </c>
      <c r="F90" t="s">
        <v>220</v>
      </c>
      <c r="G90">
        <v>42468</v>
      </c>
      <c r="H90">
        <v>42583</v>
      </c>
      <c r="I90">
        <v>10</v>
      </c>
    </row>
    <row r="91" spans="1:9" x14ac:dyDescent="0.25">
      <c r="A91" s="35">
        <v>90</v>
      </c>
      <c r="B91" t="s">
        <v>30</v>
      </c>
      <c r="C91" t="s">
        <v>217</v>
      </c>
      <c r="D91" t="s">
        <v>218</v>
      </c>
      <c r="E91" t="s">
        <v>850</v>
      </c>
      <c r="F91" t="s">
        <v>224</v>
      </c>
      <c r="G91">
        <v>42476</v>
      </c>
      <c r="H91">
        <v>42489</v>
      </c>
      <c r="I91">
        <v>10</v>
      </c>
    </row>
    <row r="92" spans="1:9" x14ac:dyDescent="0.25">
      <c r="A92" s="35">
        <v>91</v>
      </c>
      <c r="B92" t="s">
        <v>19</v>
      </c>
      <c r="C92" t="s">
        <v>217</v>
      </c>
      <c r="D92" t="s">
        <v>218</v>
      </c>
      <c r="E92" t="s">
        <v>225</v>
      </c>
      <c r="F92" t="s">
        <v>886</v>
      </c>
      <c r="G92">
        <v>42489</v>
      </c>
      <c r="H92">
        <v>42524</v>
      </c>
      <c r="I92">
        <v>10</v>
      </c>
    </row>
    <row r="93" spans="1:9" x14ac:dyDescent="0.25">
      <c r="A93" s="35">
        <v>92</v>
      </c>
      <c r="B93" t="s">
        <v>30</v>
      </c>
      <c r="C93" t="s">
        <v>217</v>
      </c>
      <c r="D93" t="s">
        <v>218</v>
      </c>
      <c r="E93" t="s">
        <v>849</v>
      </c>
      <c r="F93" t="s">
        <v>221</v>
      </c>
      <c r="G93">
        <v>42584</v>
      </c>
      <c r="H93">
        <v>42612</v>
      </c>
      <c r="I93">
        <v>10</v>
      </c>
    </row>
    <row r="94" spans="1:9" x14ac:dyDescent="0.25">
      <c r="A94" s="35">
        <v>93</v>
      </c>
      <c r="B94" t="s">
        <v>30</v>
      </c>
      <c r="C94" t="s">
        <v>217</v>
      </c>
      <c r="D94" t="s">
        <v>218</v>
      </c>
      <c r="E94" t="s">
        <v>851</v>
      </c>
      <c r="F94" t="s">
        <v>223</v>
      </c>
      <c r="G94">
        <v>42705</v>
      </c>
      <c r="H94">
        <v>43100</v>
      </c>
      <c r="I94">
        <v>10</v>
      </c>
    </row>
    <row r="95" spans="1:9" x14ac:dyDescent="0.25">
      <c r="A95" s="35">
        <v>94</v>
      </c>
      <c r="B95" t="s">
        <v>29</v>
      </c>
      <c r="C95" t="s">
        <v>217</v>
      </c>
      <c r="D95" t="s">
        <v>218</v>
      </c>
      <c r="E95" t="s">
        <v>138</v>
      </c>
      <c r="F95" t="s">
        <v>139</v>
      </c>
      <c r="G95">
        <v>42833</v>
      </c>
      <c r="H95" t="s">
        <v>38</v>
      </c>
      <c r="I95">
        <v>10</v>
      </c>
    </row>
    <row r="96" spans="1:9" x14ac:dyDescent="0.25">
      <c r="A96" s="35">
        <v>95</v>
      </c>
      <c r="B96" t="s">
        <v>19</v>
      </c>
      <c r="C96" t="s">
        <v>227</v>
      </c>
      <c r="D96" t="s">
        <v>228</v>
      </c>
      <c r="E96" t="s">
        <v>852</v>
      </c>
      <c r="F96" t="s">
        <v>229</v>
      </c>
      <c r="G96">
        <v>42468</v>
      </c>
      <c r="H96">
        <v>42558</v>
      </c>
      <c r="I96">
        <v>10</v>
      </c>
    </row>
    <row r="97" spans="1:9" x14ac:dyDescent="0.25">
      <c r="A97" s="35">
        <v>96</v>
      </c>
      <c r="B97" t="s">
        <v>19</v>
      </c>
      <c r="C97" t="s">
        <v>227</v>
      </c>
      <c r="D97" t="s">
        <v>228</v>
      </c>
      <c r="E97" t="s">
        <v>230</v>
      </c>
      <c r="F97" t="s">
        <v>887</v>
      </c>
      <c r="G97">
        <v>42522</v>
      </c>
      <c r="H97">
        <v>42536</v>
      </c>
      <c r="I97">
        <v>10</v>
      </c>
    </row>
    <row r="98" spans="1:9" x14ac:dyDescent="0.25">
      <c r="A98" s="35">
        <v>97</v>
      </c>
      <c r="B98" t="s">
        <v>19</v>
      </c>
      <c r="C98" t="s">
        <v>227</v>
      </c>
      <c r="D98" t="s">
        <v>228</v>
      </c>
      <c r="E98" t="s">
        <v>231</v>
      </c>
      <c r="F98" t="s">
        <v>229</v>
      </c>
      <c r="G98">
        <v>42537</v>
      </c>
      <c r="H98">
        <v>42558</v>
      </c>
      <c r="I98">
        <v>10</v>
      </c>
    </row>
    <row r="99" spans="1:9" x14ac:dyDescent="0.25">
      <c r="A99" s="35">
        <v>98</v>
      </c>
      <c r="B99" t="s">
        <v>19</v>
      </c>
      <c r="C99" t="s">
        <v>227</v>
      </c>
      <c r="D99" t="s">
        <v>228</v>
      </c>
      <c r="E99" t="s">
        <v>232</v>
      </c>
      <c r="F99" t="s">
        <v>888</v>
      </c>
      <c r="G99">
        <v>42559</v>
      </c>
      <c r="H99">
        <v>42559</v>
      </c>
      <c r="I99">
        <v>10</v>
      </c>
    </row>
    <row r="100" spans="1:9" x14ac:dyDescent="0.25">
      <c r="A100" s="35">
        <v>99</v>
      </c>
      <c r="B100" t="s">
        <v>19</v>
      </c>
      <c r="C100" t="s">
        <v>227</v>
      </c>
      <c r="D100" t="s">
        <v>228</v>
      </c>
      <c r="E100" t="s">
        <v>853</v>
      </c>
      <c r="F100" t="s">
        <v>229</v>
      </c>
      <c r="G100">
        <v>42705</v>
      </c>
      <c r="H100" t="s">
        <v>38</v>
      </c>
      <c r="I100">
        <v>10</v>
      </c>
    </row>
    <row r="101" spans="1:9" x14ac:dyDescent="0.25">
      <c r="A101" s="35">
        <v>100</v>
      </c>
      <c r="B101" t="s">
        <v>30</v>
      </c>
      <c r="C101" t="s">
        <v>227</v>
      </c>
      <c r="D101" t="s">
        <v>228</v>
      </c>
      <c r="E101" t="s">
        <v>233</v>
      </c>
      <c r="F101" t="s">
        <v>236</v>
      </c>
      <c r="G101" t="s">
        <v>365</v>
      </c>
      <c r="H101" t="s">
        <v>365</v>
      </c>
      <c r="I101">
        <v>10</v>
      </c>
    </row>
    <row r="102" spans="1:9" x14ac:dyDescent="0.25">
      <c r="A102" s="35">
        <v>101</v>
      </c>
      <c r="B102" t="s">
        <v>30</v>
      </c>
      <c r="C102" t="s">
        <v>234</v>
      </c>
      <c r="D102" t="s">
        <v>235</v>
      </c>
      <c r="E102" t="s">
        <v>854</v>
      </c>
      <c r="F102" t="s">
        <v>237</v>
      </c>
      <c r="G102">
        <v>42468</v>
      </c>
      <c r="H102">
        <v>42521</v>
      </c>
      <c r="I102">
        <v>10</v>
      </c>
    </row>
    <row r="103" spans="1:9" x14ac:dyDescent="0.25">
      <c r="A103" s="35">
        <v>102</v>
      </c>
      <c r="B103" t="s">
        <v>30</v>
      </c>
      <c r="C103" t="s">
        <v>234</v>
      </c>
      <c r="D103" t="s">
        <v>235</v>
      </c>
      <c r="E103" t="s">
        <v>855</v>
      </c>
      <c r="F103" t="s">
        <v>238</v>
      </c>
      <c r="G103">
        <v>42468</v>
      </c>
      <c r="H103">
        <v>42583</v>
      </c>
      <c r="I103">
        <v>10</v>
      </c>
    </row>
    <row r="104" spans="1:9" x14ac:dyDescent="0.25">
      <c r="A104" s="35">
        <v>103</v>
      </c>
      <c r="B104" t="s">
        <v>30</v>
      </c>
      <c r="C104" t="s">
        <v>234</v>
      </c>
      <c r="D104" t="s">
        <v>235</v>
      </c>
      <c r="E104" t="s">
        <v>856</v>
      </c>
      <c r="F104" t="s">
        <v>226</v>
      </c>
      <c r="G104">
        <v>42476</v>
      </c>
      <c r="H104">
        <v>42489</v>
      </c>
      <c r="I104">
        <v>10</v>
      </c>
    </row>
    <row r="105" spans="1:9" x14ac:dyDescent="0.25">
      <c r="A105" s="35">
        <v>104</v>
      </c>
      <c r="B105" t="s">
        <v>19</v>
      </c>
      <c r="C105" t="s">
        <v>234</v>
      </c>
      <c r="D105" t="s">
        <v>235</v>
      </c>
      <c r="E105" t="s">
        <v>239</v>
      </c>
      <c r="F105" t="s">
        <v>220</v>
      </c>
      <c r="G105">
        <v>42489</v>
      </c>
      <c r="H105">
        <v>42524</v>
      </c>
      <c r="I105">
        <v>10</v>
      </c>
    </row>
    <row r="106" spans="1:9" x14ac:dyDescent="0.25">
      <c r="A106" s="35">
        <v>105</v>
      </c>
      <c r="B106" t="s">
        <v>30</v>
      </c>
      <c r="C106" t="s">
        <v>234</v>
      </c>
      <c r="D106" t="s">
        <v>235</v>
      </c>
      <c r="E106" t="s">
        <v>855</v>
      </c>
      <c r="F106" t="s">
        <v>221</v>
      </c>
      <c r="G106">
        <v>42584</v>
      </c>
      <c r="H106">
        <v>42612</v>
      </c>
      <c r="I106">
        <v>10</v>
      </c>
    </row>
    <row r="107" spans="1:9" x14ac:dyDescent="0.25">
      <c r="A107" s="35">
        <v>106</v>
      </c>
      <c r="B107" t="s">
        <v>30</v>
      </c>
      <c r="C107" t="s">
        <v>234</v>
      </c>
      <c r="D107" t="s">
        <v>235</v>
      </c>
      <c r="E107" t="s">
        <v>857</v>
      </c>
      <c r="F107" t="s">
        <v>236</v>
      </c>
      <c r="G107">
        <v>42705</v>
      </c>
      <c r="H107" t="s">
        <v>368</v>
      </c>
      <c r="I107">
        <v>10</v>
      </c>
    </row>
    <row r="108" spans="1:9" x14ac:dyDescent="0.25">
      <c r="A108" s="35">
        <v>107</v>
      </c>
      <c r="B108" t="s">
        <v>30</v>
      </c>
      <c r="C108" t="s">
        <v>240</v>
      </c>
      <c r="D108" t="s">
        <v>241</v>
      </c>
      <c r="E108" t="s">
        <v>858</v>
      </c>
      <c r="F108" t="s">
        <v>223</v>
      </c>
      <c r="G108">
        <v>42468</v>
      </c>
      <c r="H108">
        <v>42521</v>
      </c>
      <c r="I108">
        <v>10</v>
      </c>
    </row>
    <row r="109" spans="1:9" x14ac:dyDescent="0.25">
      <c r="A109" s="35">
        <v>108</v>
      </c>
      <c r="B109" t="s">
        <v>30</v>
      </c>
      <c r="C109" t="s">
        <v>240</v>
      </c>
      <c r="D109" t="s">
        <v>241</v>
      </c>
      <c r="E109" t="s">
        <v>859</v>
      </c>
      <c r="F109" t="s">
        <v>242</v>
      </c>
      <c r="G109">
        <v>42468</v>
      </c>
      <c r="H109">
        <v>42583</v>
      </c>
      <c r="I109">
        <v>10</v>
      </c>
    </row>
    <row r="110" spans="1:9" x14ac:dyDescent="0.25">
      <c r="A110" s="35">
        <v>109</v>
      </c>
      <c r="B110" t="s">
        <v>30</v>
      </c>
      <c r="C110" t="s">
        <v>240</v>
      </c>
      <c r="D110" t="s">
        <v>241</v>
      </c>
      <c r="E110" t="s">
        <v>856</v>
      </c>
      <c r="F110" t="s">
        <v>243</v>
      </c>
      <c r="G110">
        <v>42476</v>
      </c>
      <c r="H110">
        <v>42524</v>
      </c>
      <c r="I110">
        <v>10</v>
      </c>
    </row>
    <row r="111" spans="1:9" x14ac:dyDescent="0.25">
      <c r="A111" s="35">
        <v>110</v>
      </c>
      <c r="B111" t="s">
        <v>19</v>
      </c>
      <c r="C111" t="s">
        <v>240</v>
      </c>
      <c r="D111" t="s">
        <v>241</v>
      </c>
      <c r="E111" t="s">
        <v>860</v>
      </c>
      <c r="F111" t="s">
        <v>244</v>
      </c>
      <c r="G111">
        <v>42530</v>
      </c>
      <c r="H111">
        <v>42683</v>
      </c>
      <c r="I111">
        <v>10</v>
      </c>
    </row>
    <row r="112" spans="1:9" x14ac:dyDescent="0.25">
      <c r="A112" s="35">
        <v>111</v>
      </c>
      <c r="B112" t="s">
        <v>30</v>
      </c>
      <c r="C112" t="s">
        <v>240</v>
      </c>
      <c r="D112" t="s">
        <v>241</v>
      </c>
      <c r="E112" t="s">
        <v>861</v>
      </c>
      <c r="F112" t="s">
        <v>245</v>
      </c>
      <c r="G112">
        <v>42577</v>
      </c>
      <c r="H112">
        <v>42612</v>
      </c>
      <c r="I112">
        <v>10</v>
      </c>
    </row>
    <row r="113" spans="1:9" x14ac:dyDescent="0.25">
      <c r="A113" s="35">
        <v>112</v>
      </c>
      <c r="B113" t="s">
        <v>19</v>
      </c>
      <c r="C113" t="s">
        <v>240</v>
      </c>
      <c r="D113" t="s">
        <v>241</v>
      </c>
      <c r="E113" t="s">
        <v>862</v>
      </c>
      <c r="F113" t="s">
        <v>246</v>
      </c>
      <c r="G113">
        <v>42612</v>
      </c>
      <c r="H113">
        <v>42735</v>
      </c>
      <c r="I113">
        <v>10</v>
      </c>
    </row>
    <row r="114" spans="1:9" x14ac:dyDescent="0.25">
      <c r="A114" s="35">
        <v>113</v>
      </c>
      <c r="B114" t="s">
        <v>19</v>
      </c>
      <c r="C114" t="s">
        <v>240</v>
      </c>
      <c r="D114" t="s">
        <v>241</v>
      </c>
      <c r="E114" t="s">
        <v>863</v>
      </c>
      <c r="F114" t="s">
        <v>250</v>
      </c>
      <c r="G114">
        <v>42648</v>
      </c>
      <c r="H114">
        <v>42832</v>
      </c>
      <c r="I114">
        <v>10</v>
      </c>
    </row>
    <row r="115" spans="1:9" x14ac:dyDescent="0.25">
      <c r="A115" s="35">
        <v>114</v>
      </c>
      <c r="B115" t="s">
        <v>30</v>
      </c>
      <c r="C115" t="s">
        <v>240</v>
      </c>
      <c r="D115" t="s">
        <v>241</v>
      </c>
      <c r="E115" t="s">
        <v>864</v>
      </c>
      <c r="F115" t="s">
        <v>252</v>
      </c>
      <c r="G115">
        <v>42705</v>
      </c>
      <c r="H115" t="s">
        <v>368</v>
      </c>
      <c r="I115">
        <v>10</v>
      </c>
    </row>
    <row r="116" spans="1:9" x14ac:dyDescent="0.25">
      <c r="A116" s="35">
        <v>115</v>
      </c>
      <c r="B116" t="s">
        <v>30</v>
      </c>
      <c r="C116" t="s">
        <v>247</v>
      </c>
      <c r="D116" t="s">
        <v>249</v>
      </c>
      <c r="E116" t="s">
        <v>251</v>
      </c>
      <c r="F116" t="s">
        <v>254</v>
      </c>
      <c r="G116">
        <v>42468</v>
      </c>
      <c r="H116">
        <v>42468</v>
      </c>
      <c r="I116">
        <v>10</v>
      </c>
    </row>
    <row r="117" spans="1:9" x14ac:dyDescent="0.25">
      <c r="A117" s="35">
        <v>116</v>
      </c>
      <c r="B117" t="s">
        <v>30</v>
      </c>
      <c r="C117" t="s">
        <v>247</v>
      </c>
      <c r="D117" t="s">
        <v>249</v>
      </c>
      <c r="E117" t="s">
        <v>248</v>
      </c>
      <c r="F117" t="s">
        <v>258</v>
      </c>
      <c r="G117">
        <v>42468</v>
      </c>
      <c r="H117">
        <v>42551</v>
      </c>
      <c r="I117">
        <v>10</v>
      </c>
    </row>
    <row r="118" spans="1:9" x14ac:dyDescent="0.25">
      <c r="A118" s="35">
        <v>117</v>
      </c>
      <c r="B118" t="s">
        <v>19</v>
      </c>
      <c r="C118" t="s">
        <v>247</v>
      </c>
      <c r="D118" t="s">
        <v>249</v>
      </c>
      <c r="E118" t="s">
        <v>253</v>
      </c>
      <c r="F118" t="s">
        <v>260</v>
      </c>
      <c r="G118">
        <v>42468</v>
      </c>
      <c r="H118" t="s">
        <v>38</v>
      </c>
      <c r="I118">
        <v>10</v>
      </c>
    </row>
    <row r="119" spans="1:9" x14ac:dyDescent="0.25">
      <c r="A119" s="35">
        <v>118</v>
      </c>
      <c r="B119" t="s">
        <v>19</v>
      </c>
      <c r="C119" t="s">
        <v>255</v>
      </c>
      <c r="D119" t="s">
        <v>257</v>
      </c>
      <c r="E119" t="s">
        <v>256</v>
      </c>
      <c r="F119" t="s">
        <v>264</v>
      </c>
      <c r="G119">
        <v>42521</v>
      </c>
      <c r="H119">
        <v>42551</v>
      </c>
      <c r="I119">
        <v>10</v>
      </c>
    </row>
    <row r="120" spans="1:9" x14ac:dyDescent="0.25">
      <c r="A120" s="35">
        <v>119</v>
      </c>
      <c r="B120" t="s">
        <v>19</v>
      </c>
      <c r="C120" t="s">
        <v>255</v>
      </c>
      <c r="D120" t="s">
        <v>257</v>
      </c>
      <c r="E120" t="s">
        <v>265</v>
      </c>
      <c r="F120" t="s">
        <v>266</v>
      </c>
      <c r="G120">
        <v>42521</v>
      </c>
      <c r="H120">
        <v>42558</v>
      </c>
      <c r="I120">
        <v>10</v>
      </c>
    </row>
    <row r="121" spans="1:9" x14ac:dyDescent="0.25">
      <c r="A121" s="35">
        <v>120</v>
      </c>
      <c r="B121" t="s">
        <v>30</v>
      </c>
      <c r="C121" t="s">
        <v>255</v>
      </c>
      <c r="D121" t="s">
        <v>257</v>
      </c>
      <c r="E121" t="s">
        <v>259</v>
      </c>
      <c r="F121" t="s">
        <v>139</v>
      </c>
      <c r="G121">
        <v>42552</v>
      </c>
      <c r="H121">
        <v>42674</v>
      </c>
      <c r="I121">
        <v>10</v>
      </c>
    </row>
    <row r="122" spans="1:9" x14ac:dyDescent="0.25">
      <c r="A122" s="35">
        <v>121</v>
      </c>
      <c r="B122" t="s">
        <v>29</v>
      </c>
      <c r="C122" t="s">
        <v>255</v>
      </c>
      <c r="D122" t="s">
        <v>257</v>
      </c>
      <c r="E122" t="s">
        <v>138</v>
      </c>
      <c r="F122" t="s">
        <v>208</v>
      </c>
      <c r="G122">
        <v>42833</v>
      </c>
      <c r="H122" t="s">
        <v>38</v>
      </c>
      <c r="I122">
        <v>10</v>
      </c>
    </row>
    <row r="123" spans="1:9" x14ac:dyDescent="0.25">
      <c r="A123" s="35">
        <v>122</v>
      </c>
      <c r="B123" t="s">
        <v>30</v>
      </c>
      <c r="C123" t="s">
        <v>261</v>
      </c>
      <c r="D123" t="s">
        <v>263</v>
      </c>
      <c r="E123" t="s">
        <v>262</v>
      </c>
      <c r="F123" t="s">
        <v>270</v>
      </c>
      <c r="G123">
        <v>42468</v>
      </c>
      <c r="H123">
        <v>43198</v>
      </c>
      <c r="I123">
        <v>10</v>
      </c>
    </row>
    <row r="124" spans="1:9" x14ac:dyDescent="0.25">
      <c r="A124" s="35">
        <v>123</v>
      </c>
      <c r="B124" t="s">
        <v>47</v>
      </c>
      <c r="C124" t="s">
        <v>267</v>
      </c>
      <c r="D124" t="s">
        <v>268</v>
      </c>
      <c r="E124" t="s">
        <v>865</v>
      </c>
      <c r="F124" t="s">
        <v>149</v>
      </c>
      <c r="G124">
        <v>42468</v>
      </c>
      <c r="H124" t="s">
        <v>38</v>
      </c>
      <c r="I124">
        <v>10</v>
      </c>
    </row>
    <row r="125" spans="1:9" x14ac:dyDescent="0.25">
      <c r="A125" s="35">
        <v>124</v>
      </c>
      <c r="B125" t="s">
        <v>16</v>
      </c>
      <c r="C125" t="s">
        <v>267</v>
      </c>
      <c r="D125" t="s">
        <v>268</v>
      </c>
      <c r="E125" t="s">
        <v>841</v>
      </c>
      <c r="F125" t="s">
        <v>273</v>
      </c>
      <c r="G125">
        <v>42480</v>
      </c>
      <c r="H125" t="s">
        <v>38</v>
      </c>
      <c r="I125">
        <v>10</v>
      </c>
    </row>
    <row r="126" spans="1:9" x14ac:dyDescent="0.25">
      <c r="A126" s="35">
        <v>125</v>
      </c>
      <c r="B126" t="s">
        <v>24</v>
      </c>
      <c r="C126" t="s">
        <v>267</v>
      </c>
      <c r="D126" t="s">
        <v>268</v>
      </c>
      <c r="E126" t="s">
        <v>269</v>
      </c>
      <c r="F126" t="s">
        <v>277</v>
      </c>
      <c r="G126">
        <v>42675</v>
      </c>
      <c r="H126">
        <v>42766</v>
      </c>
      <c r="I126">
        <v>10</v>
      </c>
    </row>
    <row r="127" spans="1:9" x14ac:dyDescent="0.25">
      <c r="A127" s="35">
        <v>126</v>
      </c>
      <c r="B127" t="s">
        <v>47</v>
      </c>
      <c r="C127" t="s">
        <v>271</v>
      </c>
      <c r="D127" t="s">
        <v>272</v>
      </c>
      <c r="E127" t="s">
        <v>866</v>
      </c>
      <c r="F127" t="s">
        <v>281</v>
      </c>
      <c r="G127">
        <v>42468</v>
      </c>
      <c r="H127">
        <v>42735</v>
      </c>
      <c r="I127">
        <v>10</v>
      </c>
    </row>
    <row r="128" spans="1:9" x14ac:dyDescent="0.25">
      <c r="A128" s="35">
        <v>127</v>
      </c>
      <c r="B128" t="s">
        <v>24</v>
      </c>
      <c r="C128" t="s">
        <v>274</v>
      </c>
      <c r="D128" t="s">
        <v>276</v>
      </c>
      <c r="E128" t="s">
        <v>275</v>
      </c>
      <c r="F128" t="s">
        <v>283</v>
      </c>
      <c r="G128">
        <v>42468</v>
      </c>
      <c r="H128" t="s">
        <v>38</v>
      </c>
      <c r="I128">
        <v>10</v>
      </c>
    </row>
    <row r="129" spans="1:9" x14ac:dyDescent="0.25">
      <c r="A129" s="35">
        <v>128</v>
      </c>
      <c r="B129" t="s">
        <v>19</v>
      </c>
      <c r="C129" t="s">
        <v>278</v>
      </c>
      <c r="D129" t="s">
        <v>280</v>
      </c>
      <c r="E129" t="s">
        <v>279</v>
      </c>
      <c r="F129" t="s">
        <v>285</v>
      </c>
      <c r="G129">
        <v>42552</v>
      </c>
      <c r="H129">
        <v>42735</v>
      </c>
      <c r="I129">
        <v>10</v>
      </c>
    </row>
    <row r="130" spans="1:9" x14ac:dyDescent="0.25">
      <c r="A130" s="35">
        <v>129</v>
      </c>
      <c r="B130" t="s">
        <v>19</v>
      </c>
      <c r="C130" t="s">
        <v>278</v>
      </c>
      <c r="D130" t="s">
        <v>280</v>
      </c>
      <c r="E130" t="s">
        <v>282</v>
      </c>
      <c r="F130" t="s">
        <v>289</v>
      </c>
      <c r="G130">
        <v>42736</v>
      </c>
      <c r="H130">
        <v>42977</v>
      </c>
      <c r="I130">
        <v>10</v>
      </c>
    </row>
    <row r="131" spans="1:9" x14ac:dyDescent="0.25">
      <c r="A131" s="35">
        <v>130</v>
      </c>
      <c r="B131" t="s">
        <v>19</v>
      </c>
      <c r="C131" t="s">
        <v>278</v>
      </c>
      <c r="D131" t="s">
        <v>280</v>
      </c>
      <c r="E131" t="s">
        <v>867</v>
      </c>
      <c r="F131" t="s">
        <v>291</v>
      </c>
      <c r="G131">
        <v>42979</v>
      </c>
      <c r="H131">
        <v>42993</v>
      </c>
      <c r="I131">
        <v>10</v>
      </c>
    </row>
    <row r="132" spans="1:9" x14ac:dyDescent="0.25">
      <c r="A132" s="35">
        <v>131</v>
      </c>
      <c r="B132" t="s">
        <v>19</v>
      </c>
      <c r="C132" t="s">
        <v>278</v>
      </c>
      <c r="D132" t="s">
        <v>280</v>
      </c>
      <c r="E132" t="s">
        <v>284</v>
      </c>
      <c r="F132" t="s">
        <v>293</v>
      </c>
      <c r="G132">
        <v>43070</v>
      </c>
      <c r="H132">
        <v>43281</v>
      </c>
      <c r="I132">
        <v>10</v>
      </c>
    </row>
    <row r="133" spans="1:9" x14ac:dyDescent="0.25">
      <c r="A133" s="35">
        <v>132</v>
      </c>
      <c r="B133" t="s">
        <v>19</v>
      </c>
      <c r="C133" t="s">
        <v>278</v>
      </c>
      <c r="D133" t="s">
        <v>280</v>
      </c>
      <c r="E133" t="s">
        <v>868</v>
      </c>
      <c r="F133" t="s">
        <v>295</v>
      </c>
      <c r="G133">
        <v>43282</v>
      </c>
      <c r="H133">
        <v>43373</v>
      </c>
      <c r="I133">
        <v>10</v>
      </c>
    </row>
    <row r="134" spans="1:9" x14ac:dyDescent="0.25">
      <c r="A134" s="35">
        <v>133</v>
      </c>
      <c r="B134" t="s">
        <v>47</v>
      </c>
      <c r="C134" t="s">
        <v>286</v>
      </c>
      <c r="D134" t="s">
        <v>288</v>
      </c>
      <c r="E134" t="s">
        <v>290</v>
      </c>
      <c r="F134" t="s">
        <v>297</v>
      </c>
      <c r="G134">
        <v>42522</v>
      </c>
      <c r="H134">
        <v>42522</v>
      </c>
      <c r="I134">
        <v>10</v>
      </c>
    </row>
    <row r="135" spans="1:9" x14ac:dyDescent="0.25">
      <c r="A135" s="35">
        <v>134</v>
      </c>
      <c r="B135" t="s">
        <v>47</v>
      </c>
      <c r="C135" t="s">
        <v>286</v>
      </c>
      <c r="D135" t="s">
        <v>288</v>
      </c>
      <c r="E135" t="s">
        <v>287</v>
      </c>
      <c r="F135" t="s">
        <v>299</v>
      </c>
      <c r="G135">
        <v>42522</v>
      </c>
      <c r="H135">
        <v>42705</v>
      </c>
      <c r="I135">
        <v>10</v>
      </c>
    </row>
    <row r="136" spans="1:9" x14ac:dyDescent="0.25">
      <c r="A136" s="35">
        <v>135</v>
      </c>
      <c r="B136" t="s">
        <v>47</v>
      </c>
      <c r="C136" t="s">
        <v>286</v>
      </c>
      <c r="D136" t="s">
        <v>288</v>
      </c>
      <c r="E136" t="s">
        <v>296</v>
      </c>
      <c r="F136" t="s">
        <v>301</v>
      </c>
      <c r="G136">
        <v>42522</v>
      </c>
      <c r="H136">
        <v>42705</v>
      </c>
      <c r="I136">
        <v>10</v>
      </c>
    </row>
    <row r="137" spans="1:9" x14ac:dyDescent="0.25">
      <c r="A137" s="35">
        <v>136</v>
      </c>
      <c r="B137" t="s">
        <v>47</v>
      </c>
      <c r="C137" t="s">
        <v>286</v>
      </c>
      <c r="D137" t="s">
        <v>288</v>
      </c>
      <c r="E137" t="s">
        <v>302</v>
      </c>
      <c r="F137" t="s">
        <v>303</v>
      </c>
      <c r="G137">
        <v>42522</v>
      </c>
      <c r="H137">
        <v>42705</v>
      </c>
      <c r="I137">
        <v>10</v>
      </c>
    </row>
    <row r="138" spans="1:9" x14ac:dyDescent="0.25">
      <c r="A138" s="35">
        <v>137</v>
      </c>
      <c r="B138" t="s">
        <v>47</v>
      </c>
      <c r="C138" t="s">
        <v>286</v>
      </c>
      <c r="D138" t="s">
        <v>288</v>
      </c>
      <c r="E138" t="s">
        <v>292</v>
      </c>
      <c r="F138" t="s">
        <v>307</v>
      </c>
      <c r="G138">
        <v>42552</v>
      </c>
      <c r="H138">
        <v>42614</v>
      </c>
      <c r="I138">
        <v>10</v>
      </c>
    </row>
    <row r="139" spans="1:9" x14ac:dyDescent="0.25">
      <c r="A139" s="35">
        <v>138</v>
      </c>
      <c r="B139" t="s">
        <v>47</v>
      </c>
      <c r="C139" t="s">
        <v>286</v>
      </c>
      <c r="D139" t="s">
        <v>288</v>
      </c>
      <c r="E139" t="s">
        <v>298</v>
      </c>
      <c r="F139" t="s">
        <v>309</v>
      </c>
      <c r="G139">
        <v>42552</v>
      </c>
      <c r="H139">
        <v>42644</v>
      </c>
      <c r="I139">
        <v>10</v>
      </c>
    </row>
    <row r="140" spans="1:9" x14ac:dyDescent="0.25">
      <c r="A140" s="35">
        <v>139</v>
      </c>
      <c r="B140" t="s">
        <v>47</v>
      </c>
      <c r="C140" t="s">
        <v>286</v>
      </c>
      <c r="D140" t="s">
        <v>288</v>
      </c>
      <c r="E140" t="s">
        <v>294</v>
      </c>
      <c r="F140" t="s">
        <v>313</v>
      </c>
      <c r="G140">
        <v>42552</v>
      </c>
      <c r="H140">
        <v>42705</v>
      </c>
      <c r="I140">
        <v>10</v>
      </c>
    </row>
    <row r="141" spans="1:9" x14ac:dyDescent="0.25">
      <c r="A141" s="35">
        <v>140</v>
      </c>
      <c r="B141" t="s">
        <v>47</v>
      </c>
      <c r="C141" t="s">
        <v>286</v>
      </c>
      <c r="D141" t="s">
        <v>288</v>
      </c>
      <c r="E141" t="s">
        <v>300</v>
      </c>
      <c r="G141">
        <v>42552</v>
      </c>
      <c r="H141">
        <v>42705</v>
      </c>
    </row>
    <row r="142" spans="1:9" x14ac:dyDescent="0.25">
      <c r="A142" s="35">
        <v>141</v>
      </c>
      <c r="B142" t="s">
        <v>47</v>
      </c>
      <c r="C142" t="s">
        <v>304</v>
      </c>
      <c r="D142" t="s">
        <v>306</v>
      </c>
      <c r="E142" t="s">
        <v>305</v>
      </c>
      <c r="G142">
        <v>42552</v>
      </c>
      <c r="H142">
        <v>42705</v>
      </c>
    </row>
    <row r="143" spans="1:9" x14ac:dyDescent="0.25">
      <c r="A143" s="35">
        <v>142</v>
      </c>
      <c r="B143" t="s">
        <v>47</v>
      </c>
      <c r="C143" t="s">
        <v>304</v>
      </c>
      <c r="D143" t="s">
        <v>306</v>
      </c>
      <c r="E143" t="s">
        <v>308</v>
      </c>
      <c r="G143">
        <v>42552</v>
      </c>
      <c r="H143">
        <v>42705</v>
      </c>
    </row>
    <row r="144" spans="1:9" x14ac:dyDescent="0.25">
      <c r="A144" s="35">
        <v>143</v>
      </c>
      <c r="B144" t="s">
        <v>47</v>
      </c>
      <c r="C144" t="s">
        <v>310</v>
      </c>
      <c r="D144" t="s">
        <v>312</v>
      </c>
      <c r="E144" t="s">
        <v>311</v>
      </c>
      <c r="G144">
        <v>42468</v>
      </c>
      <c r="H144" t="s">
        <v>38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H46"/>
  <sheetViews>
    <sheetView workbookViewId="0">
      <selection activeCell="H2" sqref="H2"/>
    </sheetView>
  </sheetViews>
  <sheetFormatPr baseColWidth="10" defaultRowHeight="15" x14ac:dyDescent="0.25"/>
  <cols>
    <col min="2" max="2" width="28.85546875" customWidth="1"/>
    <col min="3" max="3" width="31.85546875" customWidth="1"/>
    <col min="4" max="5" width="26.5703125" customWidth="1"/>
    <col min="6" max="6" width="20.28515625" customWidth="1"/>
    <col min="7" max="7" width="24.5703125" customWidth="1"/>
  </cols>
  <sheetData>
    <row r="1" spans="1:8" ht="47.25" x14ac:dyDescent="0.25">
      <c r="A1" s="2" t="s">
        <v>405</v>
      </c>
      <c r="B1" s="2" t="s">
        <v>400</v>
      </c>
      <c r="C1" s="2" t="s">
        <v>401</v>
      </c>
      <c r="D1" s="2" t="s">
        <v>406</v>
      </c>
      <c r="E1" s="2" t="s">
        <v>407</v>
      </c>
      <c r="F1" s="2" t="s">
        <v>427</v>
      </c>
      <c r="G1" s="2" t="s">
        <v>428</v>
      </c>
      <c r="H1" s="2" t="s">
        <v>405</v>
      </c>
    </row>
    <row r="2" spans="1:8" x14ac:dyDescent="0.25">
      <c r="A2">
        <v>1</v>
      </c>
      <c r="B2" t="s">
        <v>41</v>
      </c>
      <c r="C2" t="s">
        <v>43</v>
      </c>
      <c r="D2" t="s">
        <v>408</v>
      </c>
      <c r="F2">
        <v>10</v>
      </c>
      <c r="G2">
        <v>10</v>
      </c>
      <c r="H2">
        <v>1</v>
      </c>
    </row>
    <row r="3" spans="1:8" x14ac:dyDescent="0.25">
      <c r="A3">
        <v>2</v>
      </c>
      <c r="B3" t="s">
        <v>45</v>
      </c>
      <c r="C3" t="s">
        <v>48</v>
      </c>
      <c r="D3" t="s">
        <v>408</v>
      </c>
      <c r="F3">
        <v>10</v>
      </c>
      <c r="G3">
        <v>10</v>
      </c>
      <c r="H3">
        <v>2</v>
      </c>
    </row>
    <row r="4" spans="1:8" x14ac:dyDescent="0.25">
      <c r="A4">
        <v>3</v>
      </c>
      <c r="B4" t="s">
        <v>50</v>
      </c>
      <c r="C4" t="s">
        <v>52</v>
      </c>
      <c r="D4" t="s">
        <v>408</v>
      </c>
      <c r="F4">
        <v>10</v>
      </c>
      <c r="G4">
        <v>10</v>
      </c>
      <c r="H4">
        <v>3</v>
      </c>
    </row>
    <row r="5" spans="1:8" x14ac:dyDescent="0.25">
      <c r="A5">
        <v>4</v>
      </c>
      <c r="B5" t="s">
        <v>58</v>
      </c>
      <c r="C5" t="s">
        <v>60</v>
      </c>
      <c r="D5" t="s">
        <v>408</v>
      </c>
      <c r="F5">
        <v>10</v>
      </c>
      <c r="G5">
        <v>10</v>
      </c>
      <c r="H5">
        <v>4</v>
      </c>
    </row>
    <row r="6" spans="1:8" x14ac:dyDescent="0.25">
      <c r="A6">
        <v>5</v>
      </c>
      <c r="B6" t="s">
        <v>61</v>
      </c>
      <c r="C6" t="s">
        <v>62</v>
      </c>
      <c r="D6" t="s">
        <v>408</v>
      </c>
      <c r="F6">
        <v>10</v>
      </c>
      <c r="G6">
        <v>10</v>
      </c>
      <c r="H6">
        <v>5</v>
      </c>
    </row>
    <row r="7" spans="1:8" x14ac:dyDescent="0.25">
      <c r="A7">
        <v>6</v>
      </c>
      <c r="B7" t="s">
        <v>64</v>
      </c>
      <c r="C7" t="s">
        <v>66</v>
      </c>
      <c r="D7" t="s">
        <v>408</v>
      </c>
      <c r="F7">
        <v>10</v>
      </c>
      <c r="G7">
        <v>10</v>
      </c>
      <c r="H7">
        <v>6</v>
      </c>
    </row>
    <row r="8" spans="1:8" x14ac:dyDescent="0.25">
      <c r="A8">
        <v>7</v>
      </c>
      <c r="B8" t="s">
        <v>70</v>
      </c>
      <c r="C8" t="s">
        <v>72</v>
      </c>
      <c r="D8" t="s">
        <v>408</v>
      </c>
      <c r="F8">
        <v>10</v>
      </c>
      <c r="G8">
        <v>10</v>
      </c>
      <c r="H8">
        <v>7</v>
      </c>
    </row>
    <row r="9" spans="1:8" x14ac:dyDescent="0.25">
      <c r="A9">
        <v>8</v>
      </c>
      <c r="B9" t="s">
        <v>74</v>
      </c>
      <c r="C9" t="s">
        <v>76</v>
      </c>
      <c r="D9" t="s">
        <v>408</v>
      </c>
      <c r="F9">
        <v>10</v>
      </c>
      <c r="G9">
        <v>10</v>
      </c>
      <c r="H9">
        <v>8</v>
      </c>
    </row>
    <row r="10" spans="1:8" x14ac:dyDescent="0.25">
      <c r="A10">
        <v>9</v>
      </c>
      <c r="B10" t="s">
        <v>80</v>
      </c>
      <c r="C10" t="s">
        <v>81</v>
      </c>
      <c r="D10" t="s">
        <v>408</v>
      </c>
      <c r="F10">
        <v>10</v>
      </c>
      <c r="G10">
        <v>10</v>
      </c>
      <c r="H10">
        <v>9</v>
      </c>
    </row>
    <row r="11" spans="1:8" x14ac:dyDescent="0.25">
      <c r="A11">
        <v>10</v>
      </c>
      <c r="B11" t="s">
        <v>82</v>
      </c>
      <c r="C11" t="s">
        <v>84</v>
      </c>
      <c r="D11" t="s">
        <v>408</v>
      </c>
      <c r="E11" t="s">
        <v>409</v>
      </c>
      <c r="F11">
        <v>10</v>
      </c>
      <c r="G11">
        <v>10</v>
      </c>
      <c r="H11">
        <v>10</v>
      </c>
    </row>
    <row r="12" spans="1:8" x14ac:dyDescent="0.25">
      <c r="A12">
        <v>11</v>
      </c>
      <c r="B12" t="s">
        <v>106</v>
      </c>
      <c r="C12" t="s">
        <v>108</v>
      </c>
      <c r="D12" t="s">
        <v>410</v>
      </c>
      <c r="E12" t="s">
        <v>411</v>
      </c>
      <c r="F12">
        <v>10</v>
      </c>
      <c r="G12">
        <v>10</v>
      </c>
      <c r="H12">
        <v>11</v>
      </c>
    </row>
    <row r="13" spans="1:8" x14ac:dyDescent="0.25">
      <c r="A13">
        <v>12</v>
      </c>
      <c r="B13" t="s">
        <v>109</v>
      </c>
      <c r="C13" t="s">
        <v>111</v>
      </c>
      <c r="D13" t="s">
        <v>410</v>
      </c>
      <c r="E13" t="s">
        <v>411</v>
      </c>
      <c r="F13">
        <v>10</v>
      </c>
      <c r="G13">
        <v>10</v>
      </c>
      <c r="H13">
        <v>12</v>
      </c>
    </row>
    <row r="14" spans="1:8" x14ac:dyDescent="0.25">
      <c r="A14">
        <v>13</v>
      </c>
      <c r="B14" t="s">
        <v>113</v>
      </c>
      <c r="C14" t="s">
        <v>114</v>
      </c>
      <c r="D14" t="s">
        <v>410</v>
      </c>
      <c r="E14" t="s">
        <v>411</v>
      </c>
      <c r="F14">
        <v>10</v>
      </c>
      <c r="G14">
        <v>10</v>
      </c>
      <c r="H14">
        <v>13</v>
      </c>
    </row>
    <row r="15" spans="1:8" x14ac:dyDescent="0.25">
      <c r="A15">
        <v>14</v>
      </c>
      <c r="B15" t="s">
        <v>116</v>
      </c>
      <c r="C15" t="s">
        <v>121</v>
      </c>
      <c r="D15" t="s">
        <v>410</v>
      </c>
      <c r="E15" t="s">
        <v>412</v>
      </c>
      <c r="F15">
        <v>10</v>
      </c>
      <c r="G15">
        <v>10</v>
      </c>
      <c r="H15">
        <v>14</v>
      </c>
    </row>
    <row r="16" spans="1:8" x14ac:dyDescent="0.25">
      <c r="A16">
        <v>15</v>
      </c>
      <c r="B16" t="s">
        <v>126</v>
      </c>
      <c r="C16" t="s">
        <v>127</v>
      </c>
      <c r="D16" t="s">
        <v>410</v>
      </c>
      <c r="E16" t="s">
        <v>412</v>
      </c>
      <c r="F16">
        <v>10</v>
      </c>
      <c r="G16">
        <v>10</v>
      </c>
      <c r="H16">
        <v>15</v>
      </c>
    </row>
    <row r="17" spans="1:8" x14ac:dyDescent="0.25">
      <c r="A17">
        <v>16</v>
      </c>
      <c r="B17" t="s">
        <v>140</v>
      </c>
      <c r="C17" t="s">
        <v>142</v>
      </c>
      <c r="D17" t="s">
        <v>413</v>
      </c>
      <c r="E17" t="s">
        <v>414</v>
      </c>
      <c r="F17">
        <v>10</v>
      </c>
      <c r="G17">
        <v>10</v>
      </c>
      <c r="H17">
        <v>16</v>
      </c>
    </row>
    <row r="18" spans="1:8" x14ac:dyDescent="0.25">
      <c r="A18">
        <v>17</v>
      </c>
      <c r="B18" t="s">
        <v>144</v>
      </c>
      <c r="C18" t="s">
        <v>415</v>
      </c>
      <c r="D18" t="s">
        <v>408</v>
      </c>
      <c r="F18">
        <v>10</v>
      </c>
      <c r="G18">
        <v>10</v>
      </c>
      <c r="H18">
        <v>17</v>
      </c>
    </row>
    <row r="19" spans="1:8" x14ac:dyDescent="0.25">
      <c r="A19">
        <v>18</v>
      </c>
      <c r="B19" t="s">
        <v>150</v>
      </c>
      <c r="C19" t="s">
        <v>151</v>
      </c>
      <c r="D19" t="s">
        <v>410</v>
      </c>
      <c r="E19" t="s">
        <v>412</v>
      </c>
      <c r="F19">
        <v>10</v>
      </c>
      <c r="G19">
        <v>10</v>
      </c>
      <c r="H19">
        <v>18</v>
      </c>
    </row>
    <row r="20" spans="1:8" x14ac:dyDescent="0.25">
      <c r="A20">
        <v>19</v>
      </c>
      <c r="B20" t="s">
        <v>155</v>
      </c>
      <c r="C20" t="s">
        <v>157</v>
      </c>
      <c r="D20" t="s">
        <v>410</v>
      </c>
      <c r="E20" t="s">
        <v>412</v>
      </c>
      <c r="F20">
        <v>10</v>
      </c>
      <c r="G20">
        <v>10</v>
      </c>
      <c r="H20">
        <v>19</v>
      </c>
    </row>
    <row r="21" spans="1:8" x14ac:dyDescent="0.25">
      <c r="A21">
        <v>20</v>
      </c>
      <c r="B21" t="s">
        <v>164</v>
      </c>
      <c r="C21" t="s">
        <v>166</v>
      </c>
      <c r="D21" t="s">
        <v>408</v>
      </c>
      <c r="F21">
        <v>10</v>
      </c>
      <c r="G21">
        <v>10</v>
      </c>
      <c r="H21">
        <v>20</v>
      </c>
    </row>
    <row r="22" spans="1:8" x14ac:dyDescent="0.25">
      <c r="A22">
        <v>21</v>
      </c>
      <c r="B22" t="s">
        <v>168</v>
      </c>
      <c r="C22" t="s">
        <v>169</v>
      </c>
      <c r="D22" t="s">
        <v>413</v>
      </c>
      <c r="E22" t="s">
        <v>414</v>
      </c>
      <c r="F22">
        <v>10</v>
      </c>
      <c r="G22">
        <v>10</v>
      </c>
      <c r="H22">
        <v>21</v>
      </c>
    </row>
    <row r="23" spans="1:8" x14ac:dyDescent="0.25">
      <c r="A23">
        <v>22</v>
      </c>
      <c r="B23" t="s">
        <v>184</v>
      </c>
      <c r="C23" t="s">
        <v>186</v>
      </c>
      <c r="D23" t="s">
        <v>408</v>
      </c>
      <c r="F23">
        <v>10</v>
      </c>
      <c r="G23">
        <v>10</v>
      </c>
      <c r="H23">
        <v>22</v>
      </c>
    </row>
    <row r="24" spans="1:8" x14ac:dyDescent="0.25">
      <c r="A24">
        <v>23</v>
      </c>
      <c r="B24" t="s">
        <v>188</v>
      </c>
      <c r="C24" t="s">
        <v>190</v>
      </c>
      <c r="D24" t="s">
        <v>408</v>
      </c>
      <c r="F24">
        <v>10</v>
      </c>
      <c r="G24">
        <v>10</v>
      </c>
      <c r="H24">
        <v>23</v>
      </c>
    </row>
    <row r="25" spans="1:8" x14ac:dyDescent="0.25">
      <c r="A25">
        <v>24</v>
      </c>
      <c r="B25" t="s">
        <v>194</v>
      </c>
      <c r="C25" t="s">
        <v>196</v>
      </c>
      <c r="D25" t="s">
        <v>408</v>
      </c>
      <c r="F25">
        <v>10</v>
      </c>
      <c r="G25">
        <v>10</v>
      </c>
      <c r="H25">
        <v>24</v>
      </c>
    </row>
    <row r="26" spans="1:8" x14ac:dyDescent="0.25">
      <c r="A26">
        <v>25</v>
      </c>
      <c r="B26" t="s">
        <v>198</v>
      </c>
      <c r="C26" t="s">
        <v>200</v>
      </c>
      <c r="D26" t="s">
        <v>408</v>
      </c>
      <c r="F26">
        <v>10</v>
      </c>
      <c r="G26">
        <v>10</v>
      </c>
      <c r="H26">
        <v>25</v>
      </c>
    </row>
    <row r="27" spans="1:8" x14ac:dyDescent="0.25">
      <c r="A27">
        <v>26</v>
      </c>
      <c r="B27" t="s">
        <v>202</v>
      </c>
      <c r="C27" t="s">
        <v>203</v>
      </c>
      <c r="D27" t="s">
        <v>408</v>
      </c>
      <c r="F27">
        <v>10</v>
      </c>
      <c r="G27">
        <v>10</v>
      </c>
      <c r="H27">
        <v>26</v>
      </c>
    </row>
    <row r="28" spans="1:8" x14ac:dyDescent="0.25">
      <c r="A28">
        <v>27</v>
      </c>
      <c r="B28" t="s">
        <v>206</v>
      </c>
      <c r="C28" t="s">
        <v>207</v>
      </c>
      <c r="D28" t="s">
        <v>408</v>
      </c>
      <c r="F28">
        <v>10</v>
      </c>
      <c r="G28">
        <v>10</v>
      </c>
      <c r="H28">
        <v>27</v>
      </c>
    </row>
    <row r="29" spans="1:8" x14ac:dyDescent="0.25">
      <c r="A29">
        <v>28</v>
      </c>
      <c r="B29" t="s">
        <v>211</v>
      </c>
      <c r="C29" t="s">
        <v>213</v>
      </c>
      <c r="D29" t="s">
        <v>408</v>
      </c>
      <c r="F29">
        <v>10</v>
      </c>
      <c r="G29">
        <v>10</v>
      </c>
      <c r="H29">
        <v>28</v>
      </c>
    </row>
    <row r="30" spans="1:8" x14ac:dyDescent="0.25">
      <c r="A30">
        <v>29</v>
      </c>
      <c r="B30" t="s">
        <v>416</v>
      </c>
      <c r="C30" t="s">
        <v>417</v>
      </c>
      <c r="D30" t="s">
        <v>408</v>
      </c>
      <c r="F30">
        <v>10</v>
      </c>
      <c r="G30">
        <v>10</v>
      </c>
      <c r="H30">
        <v>29</v>
      </c>
    </row>
    <row r="31" spans="1:8" x14ac:dyDescent="0.25">
      <c r="A31">
        <v>30</v>
      </c>
      <c r="B31" t="s">
        <v>217</v>
      </c>
      <c r="C31" t="s">
        <v>218</v>
      </c>
      <c r="D31" t="s">
        <v>413</v>
      </c>
      <c r="E31" t="s">
        <v>414</v>
      </c>
      <c r="F31">
        <v>10</v>
      </c>
      <c r="G31">
        <v>10</v>
      </c>
      <c r="H31">
        <v>30</v>
      </c>
    </row>
    <row r="32" spans="1:8" x14ac:dyDescent="0.25">
      <c r="A32">
        <v>31</v>
      </c>
      <c r="B32" t="s">
        <v>227</v>
      </c>
      <c r="C32" t="s">
        <v>228</v>
      </c>
      <c r="D32" t="s">
        <v>418</v>
      </c>
      <c r="E32" t="s">
        <v>419</v>
      </c>
      <c r="F32">
        <v>10</v>
      </c>
      <c r="G32">
        <v>10</v>
      </c>
      <c r="H32">
        <v>31</v>
      </c>
    </row>
    <row r="33" spans="1:8" x14ac:dyDescent="0.25">
      <c r="A33">
        <v>31</v>
      </c>
      <c r="B33" t="s">
        <v>227</v>
      </c>
      <c r="C33" t="s">
        <v>228</v>
      </c>
      <c r="D33" t="s">
        <v>418</v>
      </c>
      <c r="E33" t="s">
        <v>420</v>
      </c>
      <c r="F33">
        <v>10</v>
      </c>
      <c r="G33">
        <v>10</v>
      </c>
      <c r="H33">
        <v>31</v>
      </c>
    </row>
    <row r="34" spans="1:8" x14ac:dyDescent="0.25">
      <c r="A34">
        <v>32</v>
      </c>
      <c r="B34" t="s">
        <v>234</v>
      </c>
      <c r="C34" t="s">
        <v>235</v>
      </c>
      <c r="D34" t="s">
        <v>418</v>
      </c>
      <c r="E34" t="s">
        <v>420</v>
      </c>
      <c r="F34">
        <v>10</v>
      </c>
      <c r="G34">
        <v>10</v>
      </c>
      <c r="H34">
        <v>32</v>
      </c>
    </row>
    <row r="35" spans="1:8" x14ac:dyDescent="0.25">
      <c r="A35">
        <v>33</v>
      </c>
      <c r="B35" t="s">
        <v>240</v>
      </c>
      <c r="C35" t="s">
        <v>241</v>
      </c>
      <c r="D35" t="s">
        <v>410</v>
      </c>
      <c r="E35" t="s">
        <v>421</v>
      </c>
      <c r="F35">
        <v>10</v>
      </c>
      <c r="G35">
        <v>10</v>
      </c>
      <c r="H35">
        <v>33</v>
      </c>
    </row>
    <row r="36" spans="1:8" x14ac:dyDescent="0.25">
      <c r="A36">
        <v>34</v>
      </c>
      <c r="B36" t="s">
        <v>247</v>
      </c>
      <c r="C36" t="s">
        <v>249</v>
      </c>
      <c r="D36" t="s">
        <v>418</v>
      </c>
      <c r="E36" t="s">
        <v>422</v>
      </c>
      <c r="F36">
        <v>10</v>
      </c>
      <c r="G36">
        <v>10</v>
      </c>
      <c r="H36">
        <v>34</v>
      </c>
    </row>
    <row r="37" spans="1:8" x14ac:dyDescent="0.25">
      <c r="A37">
        <v>35</v>
      </c>
      <c r="B37" t="s">
        <v>255</v>
      </c>
      <c r="C37" t="s">
        <v>423</v>
      </c>
      <c r="D37" t="s">
        <v>418</v>
      </c>
      <c r="E37" t="s">
        <v>424</v>
      </c>
      <c r="F37">
        <v>10</v>
      </c>
      <c r="G37">
        <v>10</v>
      </c>
      <c r="H37">
        <v>35</v>
      </c>
    </row>
    <row r="38" spans="1:8" x14ac:dyDescent="0.25">
      <c r="A38">
        <v>36</v>
      </c>
      <c r="B38" t="s">
        <v>261</v>
      </c>
      <c r="C38" t="s">
        <v>263</v>
      </c>
      <c r="D38" t="s">
        <v>418</v>
      </c>
      <c r="E38" t="s">
        <v>424</v>
      </c>
      <c r="F38">
        <v>10</v>
      </c>
      <c r="G38">
        <v>10</v>
      </c>
      <c r="H38">
        <v>36</v>
      </c>
    </row>
    <row r="39" spans="1:8" x14ac:dyDescent="0.25">
      <c r="A39">
        <v>37</v>
      </c>
      <c r="B39" t="s">
        <v>267</v>
      </c>
      <c r="C39" t="s">
        <v>268</v>
      </c>
      <c r="D39" t="s">
        <v>408</v>
      </c>
      <c r="F39">
        <v>10</v>
      </c>
      <c r="G39">
        <v>10</v>
      </c>
      <c r="H39">
        <v>37</v>
      </c>
    </row>
    <row r="40" spans="1:8" x14ac:dyDescent="0.25">
      <c r="A40">
        <v>38</v>
      </c>
      <c r="B40" t="s">
        <v>271</v>
      </c>
      <c r="C40" t="s">
        <v>272</v>
      </c>
      <c r="D40" t="s">
        <v>408</v>
      </c>
      <c r="F40">
        <v>10</v>
      </c>
      <c r="G40">
        <v>10</v>
      </c>
      <c r="H40">
        <v>38</v>
      </c>
    </row>
    <row r="41" spans="1:8" x14ac:dyDescent="0.25">
      <c r="A41">
        <v>39</v>
      </c>
      <c r="B41" t="s">
        <v>274</v>
      </c>
      <c r="C41" t="s">
        <v>276</v>
      </c>
      <c r="D41" t="s">
        <v>408</v>
      </c>
      <c r="F41">
        <v>10</v>
      </c>
      <c r="G41">
        <v>10</v>
      </c>
      <c r="H41">
        <v>39</v>
      </c>
    </row>
    <row r="42" spans="1:8" x14ac:dyDescent="0.25">
      <c r="A42">
        <v>40</v>
      </c>
      <c r="B42" t="s">
        <v>425</v>
      </c>
      <c r="C42" t="s">
        <v>426</v>
      </c>
      <c r="D42" t="s">
        <v>408</v>
      </c>
      <c r="F42">
        <v>10</v>
      </c>
      <c r="G42">
        <v>10</v>
      </c>
      <c r="H42">
        <v>40</v>
      </c>
    </row>
    <row r="43" spans="1:8" x14ac:dyDescent="0.25">
      <c r="A43">
        <v>41</v>
      </c>
      <c r="B43" t="s">
        <v>278</v>
      </c>
      <c r="C43" t="s">
        <v>280</v>
      </c>
      <c r="D43" t="s">
        <v>410</v>
      </c>
      <c r="E43" t="s">
        <v>412</v>
      </c>
      <c r="F43">
        <v>10</v>
      </c>
      <c r="G43">
        <v>10</v>
      </c>
      <c r="H43">
        <v>41</v>
      </c>
    </row>
    <row r="44" spans="1:8" x14ac:dyDescent="0.25">
      <c r="A44">
        <v>42</v>
      </c>
      <c r="B44" t="s">
        <v>286</v>
      </c>
      <c r="C44" t="s">
        <v>288</v>
      </c>
      <c r="D44" t="s">
        <v>418</v>
      </c>
      <c r="E44" t="s">
        <v>422</v>
      </c>
      <c r="F44">
        <v>10</v>
      </c>
      <c r="G44">
        <v>10</v>
      </c>
      <c r="H44">
        <v>42</v>
      </c>
    </row>
    <row r="45" spans="1:8" x14ac:dyDescent="0.25">
      <c r="A45">
        <v>43</v>
      </c>
      <c r="B45" t="s">
        <v>304</v>
      </c>
      <c r="C45" t="s">
        <v>306</v>
      </c>
      <c r="D45" t="s">
        <v>418</v>
      </c>
      <c r="E45" t="s">
        <v>422</v>
      </c>
      <c r="F45">
        <v>10</v>
      </c>
      <c r="G45">
        <v>10</v>
      </c>
      <c r="H45">
        <v>43</v>
      </c>
    </row>
    <row r="46" spans="1:8" x14ac:dyDescent="0.25">
      <c r="A46">
        <v>44</v>
      </c>
      <c r="B46" t="s">
        <v>310</v>
      </c>
      <c r="C46" t="s">
        <v>312</v>
      </c>
      <c r="D46" t="s">
        <v>408</v>
      </c>
      <c r="F46">
        <v>10</v>
      </c>
      <c r="G46">
        <v>10</v>
      </c>
      <c r="H46">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topLeftCell="M1" workbookViewId="0">
      <selection activeCell="T6" sqref="T6"/>
    </sheetView>
  </sheetViews>
  <sheetFormatPr baseColWidth="10" defaultRowHeight="15" x14ac:dyDescent="0.25"/>
  <cols>
    <col min="15" max="15" width="18.42578125" customWidth="1"/>
    <col min="20" max="20" width="19.85546875" customWidth="1"/>
    <col min="23" max="23" width="19" customWidth="1"/>
  </cols>
  <sheetData>
    <row r="1" spans="1:23" x14ac:dyDescent="0.25">
      <c r="A1" t="s">
        <v>317</v>
      </c>
      <c r="B1" t="s">
        <v>318</v>
      </c>
      <c r="C1" t="s">
        <v>320</v>
      </c>
      <c r="D1" t="s">
        <v>321</v>
      </c>
      <c r="E1" t="s">
        <v>322</v>
      </c>
      <c r="F1" t="s">
        <v>38</v>
      </c>
      <c r="G1" t="s">
        <v>439</v>
      </c>
      <c r="H1" t="s">
        <v>906</v>
      </c>
      <c r="I1" t="s">
        <v>903</v>
      </c>
      <c r="J1" t="s">
        <v>905</v>
      </c>
      <c r="K1" t="s">
        <v>35</v>
      </c>
      <c r="L1" t="s">
        <v>36</v>
      </c>
      <c r="M1" t="s">
        <v>904</v>
      </c>
      <c r="N1" t="s">
        <v>902</v>
      </c>
      <c r="O1" t="s">
        <v>452</v>
      </c>
      <c r="P1" t="s">
        <v>459</v>
      </c>
      <c r="Q1" t="s">
        <v>453</v>
      </c>
      <c r="R1" t="s">
        <v>901</v>
      </c>
      <c r="S1" t="s">
        <v>900</v>
      </c>
      <c r="T1" t="s">
        <v>438</v>
      </c>
      <c r="U1" t="s">
        <v>432</v>
      </c>
      <c r="V1" t="s">
        <v>433</v>
      </c>
      <c r="W1" t="s">
        <v>434</v>
      </c>
    </row>
    <row r="2" spans="1:23" x14ac:dyDescent="0.25">
      <c r="A2" t="b">
        <v>0</v>
      </c>
      <c r="B2" t="b">
        <v>0</v>
      </c>
      <c r="C2" t="b">
        <v>0</v>
      </c>
      <c r="D2" t="b">
        <v>0</v>
      </c>
      <c r="E2" t="b">
        <v>0</v>
      </c>
      <c r="F2" t="b">
        <v>0</v>
      </c>
      <c r="G2" t="b">
        <v>0</v>
      </c>
      <c r="H2" t="b">
        <v>0</v>
      </c>
      <c r="I2" t="b">
        <v>0</v>
      </c>
      <c r="J2" t="b">
        <v>0</v>
      </c>
      <c r="K2" t="b">
        <v>0</v>
      </c>
      <c r="L2" t="b">
        <v>0</v>
      </c>
      <c r="M2" t="b">
        <v>0</v>
      </c>
      <c r="N2" t="b">
        <v>0</v>
      </c>
      <c r="O2" t="b">
        <v>0</v>
      </c>
      <c r="P2" t="b">
        <v>0</v>
      </c>
      <c r="Q2" t="b">
        <v>0</v>
      </c>
      <c r="R2" t="b">
        <v>0</v>
      </c>
      <c r="S2" t="b">
        <v>0</v>
      </c>
      <c r="T2" t="b">
        <v>0</v>
      </c>
      <c r="U2" t="b">
        <v>0</v>
      </c>
      <c r="V2" t="b">
        <v>0</v>
      </c>
      <c r="W2" t="b">
        <v>0</v>
      </c>
    </row>
    <row r="3" spans="1:23" x14ac:dyDescent="0.25">
      <c r="A3" t="b">
        <v>0</v>
      </c>
      <c r="B3" t="b">
        <v>0</v>
      </c>
      <c r="C3" t="b">
        <v>0</v>
      </c>
      <c r="D3" t="b">
        <v>0</v>
      </c>
      <c r="E3" t="b">
        <v>0</v>
      </c>
      <c r="F3" t="b">
        <v>0</v>
      </c>
      <c r="G3" t="b">
        <v>0</v>
      </c>
      <c r="H3" t="b">
        <v>0</v>
      </c>
      <c r="I3" t="b">
        <v>0</v>
      </c>
      <c r="J3" t="b">
        <v>0</v>
      </c>
      <c r="K3" t="b">
        <v>0</v>
      </c>
      <c r="L3" t="b">
        <v>0</v>
      </c>
      <c r="M3" t="b">
        <v>0</v>
      </c>
      <c r="N3" t="b">
        <v>0</v>
      </c>
      <c r="O3" t="b">
        <v>0</v>
      </c>
      <c r="P3" t="b">
        <v>0</v>
      </c>
      <c r="Q3" t="b">
        <v>0</v>
      </c>
      <c r="R3" t="b">
        <v>0</v>
      </c>
      <c r="S3" t="b">
        <v>0</v>
      </c>
      <c r="T3" t="b">
        <v>0</v>
      </c>
      <c r="U3" t="b">
        <v>0</v>
      </c>
      <c r="V3" t="b">
        <v>0</v>
      </c>
      <c r="W3" t="b">
        <v>0</v>
      </c>
    </row>
    <row r="4" spans="1:23" x14ac:dyDescent="0.25">
      <c r="A4" t="b">
        <v>0</v>
      </c>
      <c r="B4" t="b">
        <v>0</v>
      </c>
      <c r="C4" t="b">
        <v>0</v>
      </c>
      <c r="D4" t="b">
        <v>0</v>
      </c>
      <c r="E4" t="b">
        <v>0</v>
      </c>
      <c r="F4" t="b">
        <v>0</v>
      </c>
      <c r="G4" t="b">
        <v>0</v>
      </c>
      <c r="H4" t="b">
        <v>0</v>
      </c>
      <c r="I4" t="b">
        <v>0</v>
      </c>
      <c r="J4" t="b">
        <v>0</v>
      </c>
      <c r="K4" t="b">
        <v>0</v>
      </c>
      <c r="L4" t="b">
        <v>0</v>
      </c>
      <c r="M4" t="b">
        <v>0</v>
      </c>
      <c r="N4" t="b">
        <v>0</v>
      </c>
      <c r="O4" t="b">
        <v>0</v>
      </c>
      <c r="P4" t="b">
        <v>0</v>
      </c>
      <c r="Q4" t="b">
        <v>0</v>
      </c>
      <c r="R4" t="b">
        <v>0</v>
      </c>
      <c r="S4" t="b">
        <v>0</v>
      </c>
      <c r="T4" t="b">
        <v>0</v>
      </c>
      <c r="U4" t="b">
        <v>0</v>
      </c>
      <c r="V4" t="b">
        <v>0</v>
      </c>
      <c r="W4" t="b">
        <v>0</v>
      </c>
    </row>
    <row r="5" spans="1:23" x14ac:dyDescent="0.25">
      <c r="A5" t="b">
        <v>0</v>
      </c>
      <c r="B5" t="b">
        <v>0</v>
      </c>
      <c r="C5" t="b">
        <v>0</v>
      </c>
      <c r="D5" t="b">
        <v>0</v>
      </c>
      <c r="E5" t="b">
        <v>0</v>
      </c>
      <c r="F5" t="b">
        <v>0</v>
      </c>
      <c r="G5" t="b">
        <v>0</v>
      </c>
      <c r="H5" t="b">
        <v>0</v>
      </c>
      <c r="I5" t="b">
        <v>0</v>
      </c>
      <c r="J5" t="b">
        <v>0</v>
      </c>
      <c r="K5" t="b">
        <v>0</v>
      </c>
      <c r="L5" t="b">
        <v>0</v>
      </c>
      <c r="M5" t="b">
        <v>0</v>
      </c>
      <c r="N5" t="b">
        <v>0</v>
      </c>
      <c r="O5" t="b">
        <v>0</v>
      </c>
      <c r="P5" t="b">
        <v>0</v>
      </c>
      <c r="Q5" t="b">
        <v>0</v>
      </c>
      <c r="R5" t="b">
        <v>0</v>
      </c>
      <c r="S5" t="b">
        <v>0</v>
      </c>
      <c r="T5" t="b">
        <v>0</v>
      </c>
      <c r="U5" t="b">
        <v>0</v>
      </c>
      <c r="V5" t="b">
        <v>0</v>
      </c>
      <c r="W5" t="b">
        <v>0</v>
      </c>
    </row>
    <row r="6" spans="1:23" x14ac:dyDescent="0.25">
      <c r="A6" t="b">
        <v>0</v>
      </c>
      <c r="B6" t="b">
        <v>0</v>
      </c>
      <c r="C6" t="b">
        <v>0</v>
      </c>
      <c r="D6" t="b">
        <v>0</v>
      </c>
      <c r="E6" t="b">
        <v>0</v>
      </c>
      <c r="F6" t="b">
        <v>0</v>
      </c>
      <c r="G6" t="b">
        <v>0</v>
      </c>
      <c r="H6" t="b">
        <v>0</v>
      </c>
      <c r="I6" t="b">
        <v>0</v>
      </c>
      <c r="J6" t="b">
        <v>0</v>
      </c>
      <c r="K6" t="b">
        <v>0</v>
      </c>
      <c r="L6" t="b">
        <v>0</v>
      </c>
      <c r="M6" t="b">
        <v>0</v>
      </c>
      <c r="N6" t="b">
        <v>0</v>
      </c>
      <c r="O6" t="b">
        <v>0</v>
      </c>
      <c r="P6" t="b">
        <v>0</v>
      </c>
      <c r="Q6" t="b">
        <v>0</v>
      </c>
      <c r="R6" t="b">
        <v>0</v>
      </c>
      <c r="S6" t="b">
        <v>0</v>
      </c>
      <c r="T6" t="b">
        <v>0</v>
      </c>
      <c r="U6" t="b">
        <v>0</v>
      </c>
      <c r="V6" t="b">
        <v>0</v>
      </c>
      <c r="W6" t="b">
        <v>0</v>
      </c>
    </row>
    <row r="7" spans="1:23" x14ac:dyDescent="0.25">
      <c r="A7" t="b">
        <v>0</v>
      </c>
      <c r="B7" t="b">
        <v>0</v>
      </c>
      <c r="C7" t="b">
        <v>0</v>
      </c>
      <c r="D7" t="b">
        <v>0</v>
      </c>
      <c r="E7" t="b">
        <v>0</v>
      </c>
      <c r="F7" t="b">
        <v>0</v>
      </c>
      <c r="G7" t="b">
        <v>0</v>
      </c>
      <c r="H7" t="b">
        <v>0</v>
      </c>
      <c r="I7" t="b">
        <v>0</v>
      </c>
      <c r="J7" t="b">
        <v>0</v>
      </c>
      <c r="K7" t="b">
        <v>0</v>
      </c>
      <c r="L7" t="b">
        <v>0</v>
      </c>
      <c r="M7" t="b">
        <v>0</v>
      </c>
      <c r="N7" t="b">
        <v>0</v>
      </c>
      <c r="O7" t="b">
        <v>0</v>
      </c>
      <c r="P7" t="b">
        <v>0</v>
      </c>
      <c r="Q7" t="b">
        <v>0</v>
      </c>
      <c r="R7" t="b">
        <v>0</v>
      </c>
      <c r="S7" t="b">
        <v>0</v>
      </c>
      <c r="T7" t="b">
        <v>0</v>
      </c>
      <c r="U7" t="b">
        <v>0</v>
      </c>
      <c r="V7" t="b">
        <v>0</v>
      </c>
      <c r="W7" t="b">
        <v>1</v>
      </c>
    </row>
    <row r="8" spans="1:23" x14ac:dyDescent="0.25">
      <c r="A8" t="b">
        <v>0</v>
      </c>
      <c r="B8" t="b">
        <v>0</v>
      </c>
      <c r="C8" t="b">
        <v>0</v>
      </c>
      <c r="D8" t="b">
        <v>0</v>
      </c>
      <c r="E8" t="b">
        <v>0</v>
      </c>
      <c r="F8" t="b">
        <v>0</v>
      </c>
      <c r="G8" t="b">
        <v>0</v>
      </c>
      <c r="H8" t="b">
        <v>0</v>
      </c>
      <c r="I8" t="b">
        <v>0</v>
      </c>
      <c r="J8" t="b">
        <v>0</v>
      </c>
      <c r="K8" t="b">
        <v>0</v>
      </c>
      <c r="L8" t="b">
        <v>0</v>
      </c>
      <c r="M8" t="b">
        <v>0</v>
      </c>
      <c r="N8" t="b">
        <v>0</v>
      </c>
      <c r="O8" t="b">
        <v>0</v>
      </c>
      <c r="P8" t="b">
        <v>0</v>
      </c>
      <c r="Q8" t="b">
        <v>0</v>
      </c>
      <c r="R8" t="b">
        <v>0</v>
      </c>
      <c r="S8" t="b">
        <v>0</v>
      </c>
      <c r="T8" t="b">
        <v>0</v>
      </c>
      <c r="U8" t="b">
        <v>0</v>
      </c>
      <c r="V8" t="b">
        <v>0</v>
      </c>
      <c r="W8" t="b">
        <v>1</v>
      </c>
    </row>
    <row r="9" spans="1:23" x14ac:dyDescent="0.25">
      <c r="A9" t="b">
        <v>0</v>
      </c>
      <c r="B9" t="b">
        <v>0</v>
      </c>
      <c r="C9" t="b">
        <v>0</v>
      </c>
      <c r="D9" t="b">
        <v>0</v>
      </c>
      <c r="E9" t="b">
        <v>0</v>
      </c>
      <c r="F9" t="b">
        <v>0</v>
      </c>
      <c r="G9" t="b">
        <v>0</v>
      </c>
      <c r="H9" t="b">
        <v>0</v>
      </c>
      <c r="I9" t="b">
        <v>0</v>
      </c>
      <c r="J9" t="b">
        <v>0</v>
      </c>
      <c r="K9" t="b">
        <v>0</v>
      </c>
      <c r="L9" t="b">
        <v>0</v>
      </c>
      <c r="M9" t="b">
        <v>0</v>
      </c>
      <c r="N9" t="b">
        <v>0</v>
      </c>
      <c r="O9" t="b">
        <v>0</v>
      </c>
      <c r="P9" t="b">
        <v>0</v>
      </c>
      <c r="Q9" t="b">
        <v>0</v>
      </c>
      <c r="R9" t="b">
        <v>0</v>
      </c>
      <c r="S9" t="b">
        <v>0</v>
      </c>
      <c r="T9" t="b">
        <v>0</v>
      </c>
      <c r="U9" t="b">
        <v>0</v>
      </c>
      <c r="V9" t="b">
        <v>0</v>
      </c>
      <c r="W9" t="b">
        <v>1</v>
      </c>
    </row>
    <row r="10" spans="1:23" x14ac:dyDescent="0.25">
      <c r="A10" t="b">
        <v>0</v>
      </c>
      <c r="B10" t="b">
        <v>0</v>
      </c>
      <c r="C10" t="b">
        <v>0</v>
      </c>
      <c r="D10" t="b">
        <v>0</v>
      </c>
      <c r="E10" t="b">
        <v>0</v>
      </c>
      <c r="F10" t="b">
        <v>0</v>
      </c>
      <c r="G10" t="b">
        <v>0</v>
      </c>
      <c r="H10" t="b">
        <v>0</v>
      </c>
      <c r="I10" t="b">
        <v>0</v>
      </c>
      <c r="J10" t="b">
        <v>0</v>
      </c>
      <c r="K10" t="b">
        <v>0</v>
      </c>
      <c r="L10" t="b">
        <v>0</v>
      </c>
      <c r="M10" t="b">
        <v>0</v>
      </c>
      <c r="N10" t="b">
        <v>0</v>
      </c>
      <c r="O10" t="b">
        <v>0</v>
      </c>
      <c r="P10" t="b">
        <v>0</v>
      </c>
      <c r="Q10" t="b">
        <v>0</v>
      </c>
      <c r="R10" t="b">
        <v>0</v>
      </c>
      <c r="S10" t="b">
        <v>0</v>
      </c>
      <c r="T10" t="b">
        <v>0</v>
      </c>
      <c r="U10" t="b">
        <v>0</v>
      </c>
      <c r="V10" t="b">
        <v>0</v>
      </c>
      <c r="W10" t="b">
        <v>0</v>
      </c>
    </row>
    <row r="11" spans="1:23" x14ac:dyDescent="0.25">
      <c r="A11" t="b">
        <v>0</v>
      </c>
      <c r="B11" t="b">
        <v>0</v>
      </c>
      <c r="C11" t="b">
        <v>0</v>
      </c>
      <c r="D11" t="b">
        <v>0</v>
      </c>
      <c r="E11" t="b">
        <v>0</v>
      </c>
      <c r="F11" t="b">
        <v>0</v>
      </c>
      <c r="G11" t="b">
        <v>0</v>
      </c>
      <c r="H11" t="b">
        <v>0</v>
      </c>
      <c r="I11" t="b">
        <v>0</v>
      </c>
      <c r="J11" t="b">
        <v>0</v>
      </c>
      <c r="K11" t="b">
        <v>0</v>
      </c>
      <c r="L11" t="b">
        <v>0</v>
      </c>
      <c r="M11" t="b">
        <v>0</v>
      </c>
      <c r="N11" t="b">
        <v>0</v>
      </c>
      <c r="O11" t="b">
        <v>0</v>
      </c>
      <c r="P11" t="b">
        <v>0</v>
      </c>
      <c r="Q11" t="b">
        <v>0</v>
      </c>
      <c r="R11" t="b">
        <v>0</v>
      </c>
      <c r="S11" t="b">
        <v>0</v>
      </c>
      <c r="T11" t="b">
        <v>1</v>
      </c>
      <c r="U11" t="b">
        <v>0</v>
      </c>
      <c r="V11" t="b">
        <v>0</v>
      </c>
      <c r="W11" t="b">
        <v>1</v>
      </c>
    </row>
    <row r="12" spans="1:23" x14ac:dyDescent="0.25">
      <c r="A12" t="b">
        <v>0</v>
      </c>
      <c r="B12" t="b">
        <v>0</v>
      </c>
      <c r="C12" t="b">
        <v>0</v>
      </c>
      <c r="D12" t="b">
        <v>0</v>
      </c>
      <c r="E12" t="b">
        <v>0</v>
      </c>
      <c r="F12" t="b">
        <v>0</v>
      </c>
      <c r="G12" t="b">
        <v>0</v>
      </c>
      <c r="H12" t="b">
        <v>0</v>
      </c>
      <c r="I12" t="b">
        <v>0</v>
      </c>
      <c r="J12" t="b">
        <v>0</v>
      </c>
      <c r="K12" t="b">
        <v>0</v>
      </c>
      <c r="L12" t="b">
        <v>0</v>
      </c>
      <c r="M12" t="b">
        <v>0</v>
      </c>
      <c r="N12" t="b">
        <v>0</v>
      </c>
      <c r="O12" t="b">
        <v>0</v>
      </c>
      <c r="P12" t="b">
        <v>0</v>
      </c>
      <c r="Q12" t="b">
        <v>0</v>
      </c>
      <c r="R12" t="b">
        <v>0</v>
      </c>
      <c r="S12" t="b">
        <v>0</v>
      </c>
      <c r="T12" t="b">
        <v>0</v>
      </c>
      <c r="U12" t="b">
        <v>0</v>
      </c>
      <c r="V12" t="b">
        <v>0</v>
      </c>
      <c r="W12" t="b">
        <v>0</v>
      </c>
    </row>
    <row r="13" spans="1:23" x14ac:dyDescent="0.25">
      <c r="A13" t="b">
        <v>0</v>
      </c>
      <c r="B13" t="b">
        <v>0</v>
      </c>
      <c r="C13" t="b">
        <v>0</v>
      </c>
      <c r="D13" t="b">
        <v>0</v>
      </c>
      <c r="E13" t="b">
        <v>0</v>
      </c>
      <c r="F13" t="b">
        <v>0</v>
      </c>
      <c r="G13" t="b">
        <v>0</v>
      </c>
      <c r="H13" t="b">
        <v>0</v>
      </c>
      <c r="I13" t="b">
        <v>0</v>
      </c>
      <c r="J13" t="b">
        <v>0</v>
      </c>
      <c r="K13" t="b">
        <v>0</v>
      </c>
      <c r="L13" t="b">
        <v>0</v>
      </c>
      <c r="M13" t="b">
        <v>0</v>
      </c>
      <c r="N13" t="b">
        <v>0</v>
      </c>
      <c r="O13" t="b">
        <v>0</v>
      </c>
      <c r="P13" t="b">
        <v>0</v>
      </c>
      <c r="Q13" t="b">
        <v>0</v>
      </c>
      <c r="R13" t="b">
        <v>0</v>
      </c>
      <c r="S13" t="b">
        <v>0</v>
      </c>
      <c r="T13" t="b">
        <v>0</v>
      </c>
      <c r="U13" t="b">
        <v>0</v>
      </c>
      <c r="V13" t="b">
        <v>0</v>
      </c>
      <c r="W13" t="b">
        <v>1</v>
      </c>
    </row>
    <row r="14" spans="1:23" x14ac:dyDescent="0.25">
      <c r="A14" t="b">
        <v>0</v>
      </c>
      <c r="B14" t="b">
        <v>0</v>
      </c>
      <c r="C14" t="b">
        <v>0</v>
      </c>
      <c r="D14" t="b">
        <v>0</v>
      </c>
      <c r="E14" t="b">
        <v>0</v>
      </c>
      <c r="F14" t="b">
        <v>0</v>
      </c>
      <c r="G14" t="b">
        <v>0</v>
      </c>
      <c r="H14" t="b">
        <v>0</v>
      </c>
      <c r="I14" t="b">
        <v>0</v>
      </c>
      <c r="J14" t="b">
        <v>0</v>
      </c>
      <c r="K14" t="b">
        <v>0</v>
      </c>
      <c r="L14" t="b">
        <v>0</v>
      </c>
      <c r="M14" t="b">
        <v>0</v>
      </c>
      <c r="N14" t="b">
        <v>0</v>
      </c>
      <c r="O14" t="b">
        <v>0</v>
      </c>
      <c r="P14" t="b">
        <v>0</v>
      </c>
      <c r="Q14" t="b">
        <v>0</v>
      </c>
      <c r="R14" t="b">
        <v>0</v>
      </c>
      <c r="S14" t="b">
        <v>0</v>
      </c>
      <c r="T14" t="b">
        <v>0</v>
      </c>
      <c r="U14" t="b">
        <v>0</v>
      </c>
      <c r="V14" t="b">
        <v>0</v>
      </c>
      <c r="W14" t="b">
        <v>1</v>
      </c>
    </row>
    <row r="15" spans="1:23" x14ac:dyDescent="0.25">
      <c r="A15" t="b">
        <v>0</v>
      </c>
      <c r="B15" t="b">
        <v>0</v>
      </c>
      <c r="C15" t="b">
        <v>0</v>
      </c>
      <c r="D15" t="b">
        <v>0</v>
      </c>
      <c r="E15" t="b">
        <v>0</v>
      </c>
      <c r="F15" t="b">
        <v>0</v>
      </c>
      <c r="G15" t="b">
        <v>0</v>
      </c>
      <c r="H15" t="b">
        <v>0</v>
      </c>
      <c r="I15" t="b">
        <v>0</v>
      </c>
      <c r="J15" t="b">
        <v>0</v>
      </c>
      <c r="K15" t="b">
        <v>0</v>
      </c>
      <c r="L15" t="b">
        <v>0</v>
      </c>
      <c r="M15" t="b">
        <v>0</v>
      </c>
      <c r="N15" t="b">
        <v>0</v>
      </c>
      <c r="O15" t="b">
        <v>0</v>
      </c>
      <c r="P15" t="b">
        <v>0</v>
      </c>
      <c r="Q15" t="b">
        <v>0</v>
      </c>
      <c r="R15" t="b">
        <v>0</v>
      </c>
      <c r="S15" t="b">
        <v>0</v>
      </c>
      <c r="T15" t="b">
        <v>0</v>
      </c>
      <c r="U15" t="b">
        <v>0</v>
      </c>
      <c r="V15" t="b">
        <v>0</v>
      </c>
      <c r="W15" t="b">
        <v>0</v>
      </c>
    </row>
    <row r="16" spans="1:23" x14ac:dyDescent="0.25">
      <c r="A16" t="b">
        <v>0</v>
      </c>
      <c r="B16" t="b">
        <v>0</v>
      </c>
      <c r="C16" t="b">
        <v>0</v>
      </c>
      <c r="D16" t="b">
        <v>0</v>
      </c>
      <c r="E16" t="b">
        <v>0</v>
      </c>
      <c r="F16" t="b">
        <v>0</v>
      </c>
      <c r="G16" t="b">
        <v>0</v>
      </c>
      <c r="H16" t="b">
        <v>0</v>
      </c>
      <c r="I16" t="b">
        <v>0</v>
      </c>
      <c r="J16" t="b">
        <v>0</v>
      </c>
      <c r="K16" t="b">
        <v>0</v>
      </c>
      <c r="L16" t="b">
        <v>0</v>
      </c>
      <c r="M16" t="b">
        <v>0</v>
      </c>
      <c r="N16" t="b">
        <v>0</v>
      </c>
      <c r="O16" t="b">
        <v>0</v>
      </c>
      <c r="P16" t="b">
        <v>0</v>
      </c>
      <c r="Q16" t="b">
        <v>0</v>
      </c>
      <c r="R16" t="b">
        <v>0</v>
      </c>
      <c r="S16" t="b">
        <v>0</v>
      </c>
      <c r="T16" t="b">
        <v>0</v>
      </c>
      <c r="U16" t="b">
        <v>0</v>
      </c>
      <c r="V16" t="b">
        <v>0</v>
      </c>
      <c r="W16" t="b">
        <v>0</v>
      </c>
    </row>
    <row r="17" spans="1:23" x14ac:dyDescent="0.25">
      <c r="A17" t="b">
        <v>0</v>
      </c>
      <c r="B17" t="b">
        <v>0</v>
      </c>
      <c r="C17" t="b">
        <v>0</v>
      </c>
      <c r="D17" t="b">
        <v>0</v>
      </c>
      <c r="E17" t="b">
        <v>0</v>
      </c>
      <c r="F17" t="b">
        <v>0</v>
      </c>
      <c r="G17" t="b">
        <v>0</v>
      </c>
      <c r="H17" t="b">
        <v>0</v>
      </c>
      <c r="I17" t="b">
        <v>0</v>
      </c>
      <c r="J17" t="b">
        <v>0</v>
      </c>
      <c r="K17" t="b">
        <v>0</v>
      </c>
      <c r="L17" t="b">
        <v>0</v>
      </c>
      <c r="M17" t="b">
        <v>0</v>
      </c>
      <c r="N17" t="b">
        <v>0</v>
      </c>
      <c r="O17" t="b">
        <v>0</v>
      </c>
      <c r="P17" t="b">
        <v>0</v>
      </c>
      <c r="Q17" t="b">
        <v>0</v>
      </c>
      <c r="R17" t="b">
        <v>0</v>
      </c>
      <c r="S17" t="b">
        <v>0</v>
      </c>
      <c r="T17" t="b">
        <v>0</v>
      </c>
      <c r="U17" t="b">
        <v>0</v>
      </c>
      <c r="V17" t="b">
        <v>0</v>
      </c>
      <c r="W17" t="b">
        <v>0</v>
      </c>
    </row>
    <row r="18" spans="1:23" x14ac:dyDescent="0.25">
      <c r="A18" t="b">
        <v>0</v>
      </c>
      <c r="B18" t="b">
        <v>0</v>
      </c>
      <c r="C18" t="b">
        <v>0</v>
      </c>
      <c r="D18" t="b">
        <v>0</v>
      </c>
      <c r="E18" t="b">
        <v>0</v>
      </c>
      <c r="F18" t="b">
        <v>0</v>
      </c>
      <c r="G18" t="b">
        <v>0</v>
      </c>
      <c r="H18" t="b">
        <v>0</v>
      </c>
      <c r="I18" t="b">
        <v>0</v>
      </c>
      <c r="J18" t="b">
        <v>0</v>
      </c>
      <c r="K18" t="b">
        <v>0</v>
      </c>
      <c r="L18" t="b">
        <v>0</v>
      </c>
      <c r="M18" t="b">
        <v>0</v>
      </c>
      <c r="N18" t="b">
        <v>0</v>
      </c>
      <c r="O18" t="b">
        <v>0</v>
      </c>
      <c r="P18" t="b">
        <v>0</v>
      </c>
      <c r="Q18" t="b">
        <v>0</v>
      </c>
      <c r="R18" t="b">
        <v>0</v>
      </c>
      <c r="S18" t="b">
        <v>0</v>
      </c>
      <c r="T18" t="b">
        <v>1</v>
      </c>
      <c r="U18" t="b">
        <v>1</v>
      </c>
      <c r="V18" t="b">
        <v>0</v>
      </c>
      <c r="W18" t="b">
        <v>1</v>
      </c>
    </row>
    <row r="19" spans="1:23" x14ac:dyDescent="0.25">
      <c r="A19" t="b">
        <v>0</v>
      </c>
      <c r="B19" t="b">
        <v>0</v>
      </c>
      <c r="C19" t="b">
        <v>0</v>
      </c>
      <c r="D19" t="b">
        <v>0</v>
      </c>
      <c r="E19" t="b">
        <v>0</v>
      </c>
      <c r="F19" t="b">
        <v>0</v>
      </c>
      <c r="G19" t="b">
        <v>0</v>
      </c>
      <c r="H19" t="b">
        <v>0</v>
      </c>
      <c r="I19" t="b">
        <v>0</v>
      </c>
      <c r="J19" t="b">
        <v>0</v>
      </c>
      <c r="K19" t="b">
        <v>0</v>
      </c>
      <c r="L19" t="b">
        <v>0</v>
      </c>
      <c r="M19" t="b">
        <v>0</v>
      </c>
      <c r="N19" t="b">
        <v>0</v>
      </c>
      <c r="O19" t="b">
        <v>0</v>
      </c>
      <c r="P19" t="b">
        <v>0</v>
      </c>
      <c r="Q19" t="b">
        <v>0</v>
      </c>
      <c r="R19" t="b">
        <v>0</v>
      </c>
      <c r="S19" t="b">
        <v>0</v>
      </c>
      <c r="T19" t="b">
        <v>0</v>
      </c>
      <c r="U19" t="b">
        <v>0</v>
      </c>
      <c r="V19" t="b">
        <v>0</v>
      </c>
      <c r="W19" t="b">
        <v>0</v>
      </c>
    </row>
    <row r="20" spans="1:23" x14ac:dyDescent="0.25">
      <c r="A20" t="b">
        <v>0</v>
      </c>
      <c r="B20" t="b">
        <v>0</v>
      </c>
      <c r="C20" t="b">
        <v>0</v>
      </c>
      <c r="D20" t="b">
        <v>0</v>
      </c>
      <c r="E20" t="b">
        <v>0</v>
      </c>
      <c r="F20" t="b">
        <v>0</v>
      </c>
      <c r="G20" t="b">
        <v>0</v>
      </c>
      <c r="H20" t="b">
        <v>0</v>
      </c>
      <c r="I20" t="b">
        <v>0</v>
      </c>
      <c r="J20" t="b">
        <v>0</v>
      </c>
      <c r="K20" t="b">
        <v>0</v>
      </c>
      <c r="L20" t="b">
        <v>0</v>
      </c>
      <c r="M20" t="b">
        <v>0</v>
      </c>
      <c r="N20" t="b">
        <v>0</v>
      </c>
      <c r="O20" t="b">
        <v>0</v>
      </c>
      <c r="P20" t="b">
        <v>0</v>
      </c>
      <c r="Q20" t="b">
        <v>0</v>
      </c>
      <c r="R20" t="b">
        <v>0</v>
      </c>
      <c r="S20" t="b">
        <v>0</v>
      </c>
      <c r="T20" t="b">
        <v>0</v>
      </c>
      <c r="U20" t="b">
        <v>0</v>
      </c>
      <c r="V20" t="b">
        <v>0</v>
      </c>
      <c r="W20" t="b">
        <v>0</v>
      </c>
    </row>
    <row r="21" spans="1:23" x14ac:dyDescent="0.25">
      <c r="A21" t="b">
        <v>0</v>
      </c>
      <c r="B21" t="b">
        <v>0</v>
      </c>
      <c r="C21" t="b">
        <v>0</v>
      </c>
      <c r="D21" t="b">
        <v>0</v>
      </c>
      <c r="E21" t="b">
        <v>0</v>
      </c>
      <c r="F21" t="b">
        <v>0</v>
      </c>
      <c r="G21" t="b">
        <v>0</v>
      </c>
      <c r="H21" t="b">
        <v>0</v>
      </c>
      <c r="I21" t="b">
        <v>0</v>
      </c>
      <c r="J21" t="b">
        <v>0</v>
      </c>
      <c r="K21" t="b">
        <v>0</v>
      </c>
      <c r="L21" t="b">
        <v>0</v>
      </c>
      <c r="M21" t="b">
        <v>0</v>
      </c>
      <c r="N21" t="b">
        <v>0</v>
      </c>
      <c r="O21" t="b">
        <v>0</v>
      </c>
      <c r="P21" t="b">
        <v>0</v>
      </c>
      <c r="Q21" t="b">
        <v>0</v>
      </c>
      <c r="R21" t="b">
        <v>0</v>
      </c>
      <c r="S21" t="b">
        <v>0</v>
      </c>
      <c r="T21" t="b">
        <v>0</v>
      </c>
      <c r="U21" t="b">
        <v>0</v>
      </c>
      <c r="V21" t="b">
        <v>0</v>
      </c>
      <c r="W21" t="b">
        <v>0</v>
      </c>
    </row>
    <row r="22" spans="1:23" x14ac:dyDescent="0.25">
      <c r="A22" t="b">
        <v>0</v>
      </c>
      <c r="B22" t="b">
        <v>0</v>
      </c>
      <c r="C22" t="b">
        <v>0</v>
      </c>
      <c r="D22" t="b">
        <v>0</v>
      </c>
      <c r="E22" t="b">
        <v>0</v>
      </c>
      <c r="F22" t="b">
        <v>0</v>
      </c>
      <c r="G22" t="b">
        <v>0</v>
      </c>
      <c r="H22" t="b">
        <v>0</v>
      </c>
      <c r="I22" t="b">
        <v>0</v>
      </c>
      <c r="J22" t="b">
        <v>0</v>
      </c>
      <c r="K22" t="b">
        <v>0</v>
      </c>
      <c r="L22" t="b">
        <v>0</v>
      </c>
      <c r="M22" t="b">
        <v>0</v>
      </c>
      <c r="N22" t="b">
        <v>0</v>
      </c>
      <c r="O22" t="b">
        <v>0</v>
      </c>
      <c r="P22" t="b">
        <v>0</v>
      </c>
      <c r="Q22" t="b">
        <v>0</v>
      </c>
      <c r="R22" t="b">
        <v>0</v>
      </c>
      <c r="S22" t="b">
        <v>0</v>
      </c>
      <c r="T22" t="b">
        <v>0</v>
      </c>
      <c r="U22" t="b">
        <v>0</v>
      </c>
      <c r="V22" t="b">
        <v>0</v>
      </c>
      <c r="W22" t="b">
        <v>0</v>
      </c>
    </row>
    <row r="23" spans="1:23" x14ac:dyDescent="0.25">
      <c r="A23" t="b">
        <v>0</v>
      </c>
      <c r="B23" t="b">
        <v>0</v>
      </c>
      <c r="C23" t="b">
        <v>0</v>
      </c>
      <c r="D23" t="b">
        <v>0</v>
      </c>
      <c r="E23" t="b">
        <v>0</v>
      </c>
      <c r="F23" t="b">
        <v>0</v>
      </c>
      <c r="G23" t="b">
        <v>0</v>
      </c>
      <c r="H23" t="b">
        <v>0</v>
      </c>
      <c r="I23" t="b">
        <v>0</v>
      </c>
      <c r="J23" t="b">
        <v>0</v>
      </c>
      <c r="K23" t="b">
        <v>0</v>
      </c>
      <c r="L23" t="b">
        <v>0</v>
      </c>
      <c r="M23" t="b">
        <v>0</v>
      </c>
      <c r="N23" t="b">
        <v>0</v>
      </c>
      <c r="O23" t="b">
        <v>0</v>
      </c>
      <c r="P23" t="b">
        <v>0</v>
      </c>
      <c r="Q23" t="b">
        <v>0</v>
      </c>
      <c r="R23" t="b">
        <v>0</v>
      </c>
      <c r="S23" t="b">
        <v>0</v>
      </c>
      <c r="T23" t="b">
        <v>0</v>
      </c>
      <c r="U23" t="b">
        <v>0</v>
      </c>
      <c r="V23" t="b">
        <v>0</v>
      </c>
      <c r="W23" t="b">
        <v>0</v>
      </c>
    </row>
    <row r="24" spans="1:23" x14ac:dyDescent="0.25">
      <c r="A24" t="b">
        <v>0</v>
      </c>
      <c r="B24" t="b">
        <v>0</v>
      </c>
      <c r="C24" t="b">
        <v>0</v>
      </c>
      <c r="D24" t="b">
        <v>0</v>
      </c>
      <c r="E24" t="b">
        <v>0</v>
      </c>
      <c r="F24" t="b">
        <v>0</v>
      </c>
      <c r="G24" t="b">
        <v>0</v>
      </c>
      <c r="H24" t="b">
        <v>0</v>
      </c>
      <c r="I24" t="b">
        <v>0</v>
      </c>
      <c r="J24" t="b">
        <v>0</v>
      </c>
      <c r="K24" t="b">
        <v>0</v>
      </c>
      <c r="L24" t="b">
        <v>0</v>
      </c>
      <c r="M24" t="b">
        <v>0</v>
      </c>
      <c r="N24" t="b">
        <v>0</v>
      </c>
      <c r="O24" t="b">
        <v>0</v>
      </c>
      <c r="P24" t="b">
        <v>0</v>
      </c>
      <c r="Q24" t="b">
        <v>0</v>
      </c>
      <c r="R24" t="b">
        <v>0</v>
      </c>
      <c r="S24" t="b">
        <v>0</v>
      </c>
      <c r="T24" t="b">
        <v>0</v>
      </c>
      <c r="U24" t="b">
        <v>0</v>
      </c>
      <c r="V24" t="b">
        <v>0</v>
      </c>
      <c r="W24" t="b">
        <v>0</v>
      </c>
    </row>
    <row r="25" spans="1:23" x14ac:dyDescent="0.25">
      <c r="A25" t="b">
        <v>0</v>
      </c>
      <c r="B25" t="b">
        <v>0</v>
      </c>
      <c r="C25" t="b">
        <v>0</v>
      </c>
      <c r="D25" t="b">
        <v>0</v>
      </c>
      <c r="E25" t="b">
        <v>0</v>
      </c>
      <c r="F25" t="b">
        <v>0</v>
      </c>
      <c r="G25" t="b">
        <v>0</v>
      </c>
      <c r="H25" t="b">
        <v>0</v>
      </c>
      <c r="I25" t="b">
        <v>0</v>
      </c>
      <c r="J25" t="b">
        <v>0</v>
      </c>
      <c r="K25" t="b">
        <v>0</v>
      </c>
      <c r="L25" t="b">
        <v>0</v>
      </c>
      <c r="M25" t="b">
        <v>0</v>
      </c>
      <c r="N25" t="b">
        <v>0</v>
      </c>
      <c r="O25" t="b">
        <v>0</v>
      </c>
      <c r="P25" t="b">
        <v>0</v>
      </c>
      <c r="Q25" t="b">
        <v>0</v>
      </c>
      <c r="R25" t="b">
        <v>0</v>
      </c>
      <c r="S25" t="b">
        <v>0</v>
      </c>
      <c r="T25" t="b">
        <v>0</v>
      </c>
      <c r="U25" t="b">
        <v>0</v>
      </c>
      <c r="V25" t="b">
        <v>0</v>
      </c>
      <c r="W25" t="b">
        <v>0</v>
      </c>
    </row>
    <row r="26" spans="1:23" x14ac:dyDescent="0.25">
      <c r="A26" t="b">
        <v>0</v>
      </c>
      <c r="B26" t="b">
        <v>0</v>
      </c>
      <c r="C26" t="b">
        <v>0</v>
      </c>
      <c r="D26" t="b">
        <v>0</v>
      </c>
      <c r="E26" t="b">
        <v>0</v>
      </c>
      <c r="F26" t="b">
        <v>0</v>
      </c>
      <c r="G26" t="b">
        <v>0</v>
      </c>
      <c r="H26" t="b">
        <v>0</v>
      </c>
      <c r="I26" t="b">
        <v>0</v>
      </c>
      <c r="J26" t="b">
        <v>0</v>
      </c>
      <c r="K26" t="b">
        <v>0</v>
      </c>
      <c r="L26" t="b">
        <v>0</v>
      </c>
      <c r="M26" t="b">
        <v>0</v>
      </c>
      <c r="N26" t="b">
        <v>0</v>
      </c>
      <c r="O26" t="b">
        <v>0</v>
      </c>
      <c r="P26" t="b">
        <v>0</v>
      </c>
      <c r="Q26" t="b">
        <v>0</v>
      </c>
      <c r="R26" t="b">
        <v>0</v>
      </c>
      <c r="S26" t="b">
        <v>0</v>
      </c>
      <c r="T26" t="b">
        <v>0</v>
      </c>
      <c r="U26" t="b">
        <v>0</v>
      </c>
      <c r="V26" t="b">
        <v>0</v>
      </c>
      <c r="W26" t="b">
        <v>0</v>
      </c>
    </row>
    <row r="27" spans="1:23" x14ac:dyDescent="0.25">
      <c r="A27" t="b">
        <v>0</v>
      </c>
      <c r="B27" t="b">
        <v>0</v>
      </c>
      <c r="C27" t="b">
        <v>0</v>
      </c>
      <c r="D27" t="b">
        <v>0</v>
      </c>
      <c r="E27" t="b">
        <v>0</v>
      </c>
      <c r="F27" t="b">
        <v>0</v>
      </c>
      <c r="G27" t="b">
        <v>0</v>
      </c>
      <c r="H27" t="b">
        <v>0</v>
      </c>
      <c r="I27" t="b">
        <v>0</v>
      </c>
      <c r="J27" t="b">
        <v>0</v>
      </c>
      <c r="K27" t="b">
        <v>0</v>
      </c>
      <c r="L27" t="b">
        <v>0</v>
      </c>
      <c r="M27" t="b">
        <v>0</v>
      </c>
      <c r="N27" t="b">
        <v>0</v>
      </c>
      <c r="O27" t="b">
        <v>0</v>
      </c>
      <c r="P27" t="b">
        <v>0</v>
      </c>
      <c r="Q27" t="b">
        <v>0</v>
      </c>
      <c r="R27" t="b">
        <v>0</v>
      </c>
      <c r="S27" t="b">
        <v>0</v>
      </c>
      <c r="T27" t="b">
        <v>0</v>
      </c>
      <c r="U27" t="b">
        <v>0</v>
      </c>
      <c r="V27" t="b">
        <v>0</v>
      </c>
      <c r="W27" t="b">
        <v>0</v>
      </c>
    </row>
    <row r="28" spans="1:23" x14ac:dyDescent="0.25">
      <c r="A28" t="b">
        <v>0</v>
      </c>
      <c r="B28" t="b">
        <v>0</v>
      </c>
      <c r="C28" t="b">
        <v>0</v>
      </c>
      <c r="D28" t="b">
        <v>0</v>
      </c>
      <c r="E28" t="b">
        <v>0</v>
      </c>
      <c r="F28" t="b">
        <v>0</v>
      </c>
      <c r="G28" t="b">
        <v>0</v>
      </c>
      <c r="H28" t="b">
        <v>0</v>
      </c>
      <c r="I28" t="b">
        <v>0</v>
      </c>
      <c r="J28" t="b">
        <v>0</v>
      </c>
      <c r="K28" t="b">
        <v>0</v>
      </c>
      <c r="L28" t="b">
        <v>0</v>
      </c>
      <c r="M28" t="b">
        <v>0</v>
      </c>
      <c r="N28" t="b">
        <v>0</v>
      </c>
      <c r="O28" t="b">
        <v>0</v>
      </c>
      <c r="P28" t="b">
        <v>0</v>
      </c>
      <c r="Q28" t="b">
        <v>0</v>
      </c>
      <c r="R28" t="b">
        <v>0</v>
      </c>
      <c r="S28" t="b">
        <v>0</v>
      </c>
      <c r="T28" t="b">
        <v>0</v>
      </c>
      <c r="U28" t="b">
        <v>0</v>
      </c>
      <c r="V28" t="b">
        <v>0</v>
      </c>
      <c r="W28" t="b">
        <v>0</v>
      </c>
    </row>
    <row r="29" spans="1:23" x14ac:dyDescent="0.25">
      <c r="A29" t="b">
        <v>0</v>
      </c>
      <c r="B29" t="b">
        <v>0</v>
      </c>
      <c r="C29" t="b">
        <v>0</v>
      </c>
      <c r="D29" t="b">
        <v>0</v>
      </c>
      <c r="E29" t="b">
        <v>0</v>
      </c>
      <c r="F29" t="b">
        <v>0</v>
      </c>
      <c r="G29" t="b">
        <v>0</v>
      </c>
      <c r="H29" t="b">
        <v>0</v>
      </c>
      <c r="I29" t="b">
        <v>0</v>
      </c>
      <c r="J29" t="b">
        <v>0</v>
      </c>
      <c r="K29" t="b">
        <v>0</v>
      </c>
      <c r="L29" t="b">
        <v>0</v>
      </c>
      <c r="M29" t="b">
        <v>0</v>
      </c>
      <c r="N29" t="b">
        <v>0</v>
      </c>
      <c r="O29" t="b">
        <v>0</v>
      </c>
      <c r="P29" t="b">
        <v>0</v>
      </c>
      <c r="Q29" t="b">
        <v>0</v>
      </c>
      <c r="R29" t="b">
        <v>0</v>
      </c>
      <c r="S29" t="b">
        <v>0</v>
      </c>
      <c r="T29" t="b">
        <v>0</v>
      </c>
      <c r="U29" t="b">
        <v>0</v>
      </c>
      <c r="V29" t="b">
        <v>0</v>
      </c>
      <c r="W29" t="b">
        <v>0</v>
      </c>
    </row>
    <row r="30" spans="1:23" x14ac:dyDescent="0.25">
      <c r="A30" t="b">
        <v>0</v>
      </c>
      <c r="B30" t="b">
        <v>0</v>
      </c>
      <c r="C30" t="b">
        <v>0</v>
      </c>
      <c r="D30" t="b">
        <v>0</v>
      </c>
      <c r="E30" t="b">
        <v>0</v>
      </c>
      <c r="F30" t="b">
        <v>0</v>
      </c>
      <c r="G30" t="b">
        <v>0</v>
      </c>
      <c r="H30" t="b">
        <v>0</v>
      </c>
      <c r="I30" t="b">
        <v>0</v>
      </c>
      <c r="J30" t="b">
        <v>0</v>
      </c>
      <c r="K30" t="b">
        <v>0</v>
      </c>
      <c r="L30" t="b">
        <v>0</v>
      </c>
      <c r="M30" t="b">
        <v>0</v>
      </c>
      <c r="N30" t="b">
        <v>0</v>
      </c>
      <c r="O30" t="b">
        <v>0</v>
      </c>
      <c r="P30" t="b">
        <v>0</v>
      </c>
      <c r="Q30" t="b">
        <v>0</v>
      </c>
      <c r="R30" t="b">
        <v>0</v>
      </c>
      <c r="S30" t="b">
        <v>0</v>
      </c>
      <c r="T30" t="b">
        <v>0</v>
      </c>
      <c r="U30" t="b">
        <v>0</v>
      </c>
      <c r="V30" t="b">
        <v>0</v>
      </c>
      <c r="W30" t="b">
        <v>0</v>
      </c>
    </row>
    <row r="31" spans="1:23" x14ac:dyDescent="0.25">
      <c r="A31" t="b">
        <v>0</v>
      </c>
      <c r="B31" t="b">
        <v>0</v>
      </c>
      <c r="C31" t="b">
        <v>0</v>
      </c>
      <c r="D31" t="b">
        <v>0</v>
      </c>
      <c r="E31" t="b">
        <v>0</v>
      </c>
      <c r="F31" t="b">
        <v>0</v>
      </c>
      <c r="G31" t="b">
        <v>0</v>
      </c>
      <c r="H31" t="b">
        <v>0</v>
      </c>
      <c r="I31" t="b">
        <v>0</v>
      </c>
      <c r="J31" t="b">
        <v>0</v>
      </c>
      <c r="K31" t="b">
        <v>0</v>
      </c>
      <c r="L31" t="b">
        <v>0</v>
      </c>
      <c r="M31" t="b">
        <v>0</v>
      </c>
      <c r="N31" t="b">
        <v>0</v>
      </c>
      <c r="O31" t="b">
        <v>0</v>
      </c>
      <c r="P31" t="b">
        <v>0</v>
      </c>
      <c r="Q31" t="b">
        <v>0</v>
      </c>
      <c r="R31" t="b">
        <v>0</v>
      </c>
      <c r="S31" t="b">
        <v>0</v>
      </c>
      <c r="T31" t="b">
        <v>0</v>
      </c>
      <c r="U31" t="b">
        <v>0</v>
      </c>
      <c r="V31" t="b">
        <v>0</v>
      </c>
      <c r="W31" t="b">
        <v>0</v>
      </c>
    </row>
    <row r="32" spans="1:23" x14ac:dyDescent="0.25">
      <c r="A32" t="b">
        <v>0</v>
      </c>
      <c r="B32" t="b">
        <v>0</v>
      </c>
      <c r="C32" t="b">
        <v>0</v>
      </c>
      <c r="D32" t="b">
        <v>0</v>
      </c>
      <c r="E32" t="b">
        <v>0</v>
      </c>
      <c r="F32" t="b">
        <v>0</v>
      </c>
      <c r="G32" t="b">
        <v>0</v>
      </c>
      <c r="H32" t="b">
        <v>0</v>
      </c>
      <c r="I32" t="b">
        <v>0</v>
      </c>
      <c r="J32" t="b">
        <v>0</v>
      </c>
      <c r="K32" t="b">
        <v>0</v>
      </c>
      <c r="L32" t="b">
        <v>0</v>
      </c>
      <c r="M32" t="b">
        <v>0</v>
      </c>
      <c r="N32" t="b">
        <v>0</v>
      </c>
      <c r="O32" t="b">
        <v>0</v>
      </c>
      <c r="P32" t="b">
        <v>0</v>
      </c>
      <c r="Q32" t="b">
        <v>0</v>
      </c>
      <c r="R32" t="b">
        <v>0</v>
      </c>
      <c r="S32" t="b">
        <v>0</v>
      </c>
      <c r="T32" t="b">
        <v>0</v>
      </c>
      <c r="U32" t="b">
        <v>0</v>
      </c>
      <c r="V32" t="b">
        <v>0</v>
      </c>
      <c r="W32" t="b">
        <v>0</v>
      </c>
    </row>
    <row r="33" spans="1:23" x14ac:dyDescent="0.25">
      <c r="A33" t="b">
        <v>0</v>
      </c>
      <c r="B33" t="b">
        <v>0</v>
      </c>
      <c r="C33" t="b">
        <v>0</v>
      </c>
      <c r="D33" t="b">
        <v>0</v>
      </c>
      <c r="E33" t="b">
        <v>0</v>
      </c>
      <c r="F33" t="b">
        <v>0</v>
      </c>
      <c r="G33" t="b">
        <v>0</v>
      </c>
      <c r="H33" t="b">
        <v>0</v>
      </c>
      <c r="I33" t="b">
        <v>0</v>
      </c>
      <c r="J33" t="b">
        <v>0</v>
      </c>
      <c r="K33" t="b">
        <v>0</v>
      </c>
      <c r="L33" t="b">
        <v>0</v>
      </c>
      <c r="M33" t="b">
        <v>0</v>
      </c>
      <c r="N33" t="b">
        <v>0</v>
      </c>
      <c r="O33" t="b">
        <v>0</v>
      </c>
      <c r="P33" t="b">
        <v>0</v>
      </c>
      <c r="Q33" t="b">
        <v>0</v>
      </c>
      <c r="R33" t="b">
        <v>0</v>
      </c>
      <c r="S33" t="b">
        <v>0</v>
      </c>
      <c r="T33" t="b">
        <v>0</v>
      </c>
      <c r="U33" t="b">
        <v>0</v>
      </c>
      <c r="V33" t="b">
        <v>0</v>
      </c>
      <c r="W33" t="b">
        <v>0</v>
      </c>
    </row>
    <row r="34" spans="1:23" x14ac:dyDescent="0.25">
      <c r="A34" t="b">
        <v>0</v>
      </c>
      <c r="B34" t="b">
        <v>0</v>
      </c>
      <c r="C34" t="b">
        <v>0</v>
      </c>
      <c r="D34" t="b">
        <v>0</v>
      </c>
      <c r="E34" t="b">
        <v>0</v>
      </c>
      <c r="F34" t="b">
        <v>0</v>
      </c>
      <c r="G34" t="b">
        <v>0</v>
      </c>
      <c r="H34" t="b">
        <v>0</v>
      </c>
      <c r="I34" t="b">
        <v>0</v>
      </c>
      <c r="J34" t="b">
        <v>0</v>
      </c>
      <c r="K34" t="b">
        <v>0</v>
      </c>
      <c r="L34" t="b">
        <v>0</v>
      </c>
      <c r="M34" t="b">
        <v>0</v>
      </c>
      <c r="N34" t="b">
        <v>1</v>
      </c>
      <c r="O34" t="b">
        <v>1</v>
      </c>
      <c r="P34" t="b">
        <v>1</v>
      </c>
      <c r="Q34" t="b">
        <v>0</v>
      </c>
      <c r="R34" t="b">
        <v>0</v>
      </c>
      <c r="S34" t="b">
        <v>1</v>
      </c>
      <c r="T34" t="b">
        <v>1</v>
      </c>
      <c r="U34" t="b">
        <v>1</v>
      </c>
      <c r="V34" t="b">
        <v>0</v>
      </c>
      <c r="W34" t="b">
        <v>0</v>
      </c>
    </row>
    <row r="35" spans="1:23" x14ac:dyDescent="0.25">
      <c r="A35" t="b">
        <v>0</v>
      </c>
      <c r="B35" t="b">
        <v>0</v>
      </c>
      <c r="C35" t="b">
        <v>0</v>
      </c>
      <c r="D35" t="b">
        <v>0</v>
      </c>
      <c r="E35" t="b">
        <v>0</v>
      </c>
      <c r="F35" t="b">
        <v>0</v>
      </c>
      <c r="G35" t="b">
        <v>0</v>
      </c>
      <c r="H35" t="b">
        <v>0</v>
      </c>
      <c r="I35" t="b">
        <v>0</v>
      </c>
      <c r="J35" t="b">
        <v>0</v>
      </c>
      <c r="K35" t="b">
        <v>0</v>
      </c>
      <c r="L35" t="b">
        <v>0</v>
      </c>
      <c r="M35" t="b">
        <v>0</v>
      </c>
      <c r="N35" t="b">
        <v>0</v>
      </c>
      <c r="O35" t="b">
        <v>0</v>
      </c>
      <c r="P35" t="b">
        <v>0</v>
      </c>
      <c r="Q35" t="b">
        <v>0</v>
      </c>
      <c r="R35" t="b">
        <v>0</v>
      </c>
      <c r="S35" t="b">
        <v>0</v>
      </c>
      <c r="T35" t="b">
        <v>1</v>
      </c>
      <c r="U35" t="b">
        <v>0</v>
      </c>
      <c r="V35" t="b">
        <v>0</v>
      </c>
      <c r="W35" t="b">
        <v>0</v>
      </c>
    </row>
    <row r="36" spans="1:23" x14ac:dyDescent="0.25">
      <c r="A36" t="b">
        <v>0</v>
      </c>
      <c r="B36" t="b">
        <v>0</v>
      </c>
      <c r="C36" t="b">
        <v>0</v>
      </c>
      <c r="D36" t="b">
        <v>0</v>
      </c>
      <c r="E36" t="b">
        <v>0</v>
      </c>
      <c r="F36" t="b">
        <v>0</v>
      </c>
      <c r="G36" t="b">
        <v>0</v>
      </c>
      <c r="H36" t="b">
        <v>0</v>
      </c>
      <c r="I36" t="b">
        <v>0</v>
      </c>
      <c r="J36" t="b">
        <v>0</v>
      </c>
      <c r="K36" t="b">
        <v>0</v>
      </c>
      <c r="L36" t="b">
        <v>0</v>
      </c>
      <c r="M36" t="b">
        <v>0</v>
      </c>
      <c r="N36" t="b">
        <v>0</v>
      </c>
      <c r="O36" t="b">
        <v>0</v>
      </c>
      <c r="P36" t="b">
        <v>0</v>
      </c>
      <c r="Q36" t="b">
        <v>0</v>
      </c>
      <c r="R36" t="b">
        <v>0</v>
      </c>
      <c r="S36" t="b">
        <v>0</v>
      </c>
      <c r="T36" t="b">
        <v>1</v>
      </c>
      <c r="U36" t="b">
        <v>0</v>
      </c>
      <c r="V36" t="b">
        <v>0</v>
      </c>
      <c r="W36" t="b">
        <v>0</v>
      </c>
    </row>
    <row r="37" spans="1:23" x14ac:dyDescent="0.25">
      <c r="A37" t="b">
        <v>0</v>
      </c>
      <c r="B37" t="b">
        <v>1</v>
      </c>
      <c r="C37" t="b">
        <v>0</v>
      </c>
      <c r="D37" t="b">
        <v>0</v>
      </c>
      <c r="E37" t="b">
        <v>0</v>
      </c>
      <c r="F37" t="b">
        <v>0</v>
      </c>
      <c r="G37" t="b">
        <v>0</v>
      </c>
      <c r="H37" t="b">
        <v>0</v>
      </c>
      <c r="I37" t="b">
        <v>0</v>
      </c>
      <c r="J37" t="b">
        <v>0</v>
      </c>
      <c r="K37" t="b">
        <v>0</v>
      </c>
      <c r="L37" t="b">
        <v>0</v>
      </c>
      <c r="M37" t="b">
        <v>0</v>
      </c>
      <c r="N37" t="b">
        <v>0</v>
      </c>
      <c r="O37" t="b">
        <v>0</v>
      </c>
      <c r="P37" t="b">
        <v>0</v>
      </c>
      <c r="Q37" t="b">
        <v>1</v>
      </c>
      <c r="R37" t="b">
        <v>0</v>
      </c>
      <c r="S37" t="b">
        <v>0</v>
      </c>
      <c r="T37" t="b">
        <v>1</v>
      </c>
      <c r="U37" t="b">
        <v>0</v>
      </c>
      <c r="V37" t="b">
        <v>0</v>
      </c>
      <c r="W37" t="b">
        <v>1</v>
      </c>
    </row>
    <row r="38" spans="1:23" x14ac:dyDescent="0.25">
      <c r="A38" t="b">
        <v>1</v>
      </c>
      <c r="B38" t="b">
        <v>1</v>
      </c>
      <c r="C38" t="b">
        <v>0</v>
      </c>
      <c r="D38" t="b">
        <v>0</v>
      </c>
      <c r="E38" t="b">
        <v>0</v>
      </c>
      <c r="F38" t="b">
        <v>0</v>
      </c>
      <c r="G38" t="b">
        <v>0</v>
      </c>
      <c r="H38" t="b">
        <v>0</v>
      </c>
      <c r="I38" t="b">
        <v>0</v>
      </c>
      <c r="J38" t="b">
        <v>0</v>
      </c>
      <c r="K38" t="b">
        <v>0</v>
      </c>
      <c r="L38" t="b">
        <v>0</v>
      </c>
      <c r="M38" t="b">
        <v>0</v>
      </c>
      <c r="N38" t="b">
        <v>0</v>
      </c>
      <c r="O38" t="b">
        <v>0</v>
      </c>
      <c r="P38" t="b">
        <v>0</v>
      </c>
      <c r="Q38" t="b">
        <v>1</v>
      </c>
      <c r="R38" t="b">
        <v>0</v>
      </c>
      <c r="S38" t="b">
        <v>0</v>
      </c>
      <c r="T38" t="b">
        <v>1</v>
      </c>
      <c r="U38" t="b">
        <v>0</v>
      </c>
      <c r="V38" t="b">
        <v>0</v>
      </c>
      <c r="W38" t="b">
        <v>0</v>
      </c>
    </row>
    <row r="39" spans="1:23" x14ac:dyDescent="0.25">
      <c r="A39" t="b">
        <v>0</v>
      </c>
      <c r="B39" t="b">
        <v>0</v>
      </c>
      <c r="C39" t="b">
        <v>0</v>
      </c>
      <c r="D39" t="b">
        <v>0</v>
      </c>
      <c r="E39" t="b">
        <v>0</v>
      </c>
      <c r="F39" t="b">
        <v>0</v>
      </c>
      <c r="G39" t="b">
        <v>0</v>
      </c>
      <c r="H39" t="b">
        <v>0</v>
      </c>
      <c r="I39" t="b">
        <v>0</v>
      </c>
      <c r="J39" t="b">
        <v>0</v>
      </c>
      <c r="K39" t="b">
        <v>0</v>
      </c>
      <c r="L39" t="b">
        <v>0</v>
      </c>
      <c r="M39" t="b">
        <v>0</v>
      </c>
      <c r="N39" t="b">
        <v>0</v>
      </c>
      <c r="O39" t="b">
        <v>0</v>
      </c>
      <c r="P39" t="b">
        <v>0</v>
      </c>
      <c r="Q39" t="b">
        <v>0</v>
      </c>
      <c r="R39" t="b">
        <v>0</v>
      </c>
      <c r="S39" t="b">
        <v>0</v>
      </c>
      <c r="T39" t="b">
        <v>0</v>
      </c>
      <c r="U39" t="b">
        <v>0</v>
      </c>
      <c r="V39" t="b">
        <v>0</v>
      </c>
      <c r="W39" t="b">
        <v>0</v>
      </c>
    </row>
    <row r="40" spans="1:23" x14ac:dyDescent="0.25">
      <c r="A40" t="b">
        <v>0</v>
      </c>
      <c r="B40" t="b">
        <v>0</v>
      </c>
      <c r="C40" t="b">
        <v>0</v>
      </c>
      <c r="D40" t="b">
        <v>0</v>
      </c>
      <c r="E40" t="b">
        <v>0</v>
      </c>
      <c r="F40" t="b">
        <v>0</v>
      </c>
      <c r="G40" t="b">
        <v>0</v>
      </c>
      <c r="H40" t="b">
        <v>0</v>
      </c>
      <c r="I40" t="b">
        <v>0</v>
      </c>
      <c r="J40" t="b">
        <v>0</v>
      </c>
      <c r="K40" t="b">
        <v>0</v>
      </c>
      <c r="L40" t="b">
        <v>0</v>
      </c>
      <c r="M40" t="b">
        <v>0</v>
      </c>
      <c r="N40" t="b">
        <v>0</v>
      </c>
      <c r="O40" t="b">
        <v>0</v>
      </c>
      <c r="P40" t="b">
        <v>0</v>
      </c>
      <c r="Q40" t="b">
        <v>0</v>
      </c>
      <c r="R40" t="b">
        <v>0</v>
      </c>
      <c r="S40" t="b">
        <v>0</v>
      </c>
      <c r="T40" t="b">
        <v>0</v>
      </c>
      <c r="U40" t="b">
        <v>0</v>
      </c>
      <c r="V40" t="b">
        <v>0</v>
      </c>
      <c r="W40" t="b">
        <v>0</v>
      </c>
    </row>
    <row r="41" spans="1:23" x14ac:dyDescent="0.25">
      <c r="A41" t="b">
        <v>0</v>
      </c>
      <c r="B41" t="b">
        <v>0</v>
      </c>
      <c r="C41" t="b">
        <v>0</v>
      </c>
      <c r="D41" t="b">
        <v>0</v>
      </c>
      <c r="E41" t="b">
        <v>0</v>
      </c>
      <c r="F41" t="b">
        <v>0</v>
      </c>
      <c r="G41" t="b">
        <v>0</v>
      </c>
      <c r="H41" t="b">
        <v>0</v>
      </c>
      <c r="I41" t="b">
        <v>0</v>
      </c>
      <c r="J41" t="b">
        <v>0</v>
      </c>
      <c r="K41" t="b">
        <v>0</v>
      </c>
      <c r="L41" t="b">
        <v>0</v>
      </c>
      <c r="M41" t="b">
        <v>0</v>
      </c>
      <c r="N41" t="b">
        <v>0</v>
      </c>
      <c r="O41" t="b">
        <v>0</v>
      </c>
      <c r="P41" t="b">
        <v>0</v>
      </c>
      <c r="Q41" t="b">
        <v>0</v>
      </c>
      <c r="R41" t="b">
        <v>0</v>
      </c>
      <c r="S41" t="b">
        <v>0</v>
      </c>
      <c r="T41" t="b">
        <v>0</v>
      </c>
      <c r="U41" t="b">
        <v>1</v>
      </c>
      <c r="V41" t="b">
        <v>0</v>
      </c>
      <c r="W41" t="b">
        <v>1</v>
      </c>
    </row>
    <row r="42" spans="1:23" x14ac:dyDescent="0.25">
      <c r="A42" t="b">
        <v>0</v>
      </c>
      <c r="B42" t="b">
        <v>0</v>
      </c>
      <c r="C42" t="b">
        <v>0</v>
      </c>
      <c r="D42" t="b">
        <v>0</v>
      </c>
      <c r="E42" t="b">
        <v>0</v>
      </c>
      <c r="F42" t="b">
        <v>0</v>
      </c>
      <c r="G42" t="b">
        <v>0</v>
      </c>
      <c r="H42" t="b">
        <v>0</v>
      </c>
      <c r="I42" t="b">
        <v>0</v>
      </c>
      <c r="J42" t="b">
        <v>0</v>
      </c>
      <c r="K42" t="b">
        <v>0</v>
      </c>
      <c r="L42" t="b">
        <v>0</v>
      </c>
      <c r="M42" t="b">
        <v>0</v>
      </c>
      <c r="N42" t="b">
        <v>0</v>
      </c>
      <c r="O42" t="b">
        <v>0</v>
      </c>
      <c r="P42" t="b">
        <v>0</v>
      </c>
      <c r="Q42" t="b">
        <v>0</v>
      </c>
      <c r="R42" t="b">
        <v>0</v>
      </c>
      <c r="S42" t="b">
        <v>0</v>
      </c>
      <c r="T42" t="b">
        <v>0</v>
      </c>
      <c r="U42" t="b">
        <v>1</v>
      </c>
      <c r="V42" t="b">
        <v>0</v>
      </c>
      <c r="W42" t="b">
        <v>1</v>
      </c>
    </row>
    <row r="43" spans="1:23" x14ac:dyDescent="0.25">
      <c r="A43" t="b">
        <v>0</v>
      </c>
      <c r="B43" t="b">
        <v>0</v>
      </c>
      <c r="C43" t="b">
        <v>0</v>
      </c>
      <c r="D43" t="b">
        <v>0</v>
      </c>
      <c r="E43" t="b">
        <v>0</v>
      </c>
      <c r="F43" t="b">
        <v>0</v>
      </c>
      <c r="G43" t="b">
        <v>0</v>
      </c>
      <c r="H43" t="b">
        <v>0</v>
      </c>
      <c r="I43" t="b">
        <v>0</v>
      </c>
      <c r="J43" t="b">
        <v>0</v>
      </c>
      <c r="K43" t="b">
        <v>0</v>
      </c>
      <c r="L43" t="b">
        <v>0</v>
      </c>
      <c r="M43" t="b">
        <v>0</v>
      </c>
      <c r="N43" t="b">
        <v>0</v>
      </c>
      <c r="O43" t="b">
        <v>0</v>
      </c>
      <c r="P43" t="b">
        <v>0</v>
      </c>
      <c r="Q43" t="b">
        <v>0</v>
      </c>
      <c r="R43" t="b">
        <v>0</v>
      </c>
      <c r="S43" t="b">
        <v>0</v>
      </c>
      <c r="T43" t="b">
        <v>1</v>
      </c>
      <c r="U43" t="b">
        <v>1</v>
      </c>
      <c r="V43" t="b">
        <v>1</v>
      </c>
      <c r="W43" t="b">
        <v>1</v>
      </c>
    </row>
    <row r="44" spans="1:23" x14ac:dyDescent="0.25">
      <c r="A44" t="b">
        <v>0</v>
      </c>
      <c r="B44" t="b">
        <v>0</v>
      </c>
      <c r="C44" t="b">
        <v>0</v>
      </c>
      <c r="D44" t="b">
        <v>0</v>
      </c>
      <c r="E44" t="b">
        <v>0</v>
      </c>
      <c r="F44" t="b">
        <v>0</v>
      </c>
      <c r="G44" t="b">
        <v>0</v>
      </c>
      <c r="H44" t="b">
        <v>0</v>
      </c>
      <c r="I44" t="b">
        <v>0</v>
      </c>
      <c r="J44" t="b">
        <v>0</v>
      </c>
      <c r="K44" t="b">
        <v>0</v>
      </c>
      <c r="L44" t="b">
        <v>0</v>
      </c>
      <c r="M44" t="b">
        <v>1</v>
      </c>
      <c r="N44" t="b">
        <v>1</v>
      </c>
      <c r="O44" t="b">
        <v>1</v>
      </c>
      <c r="P44" t="b">
        <v>1</v>
      </c>
      <c r="Q44" t="b">
        <v>0</v>
      </c>
      <c r="R44" t="b">
        <v>0</v>
      </c>
      <c r="S44" t="b">
        <v>0</v>
      </c>
      <c r="T44" t="b">
        <v>1</v>
      </c>
      <c r="U44" t="b">
        <v>1</v>
      </c>
      <c r="V44" t="b">
        <v>1</v>
      </c>
      <c r="W44" t="b">
        <v>1</v>
      </c>
    </row>
    <row r="45" spans="1:23" x14ac:dyDescent="0.25">
      <c r="A45" t="b">
        <v>0</v>
      </c>
      <c r="B45" t="b">
        <v>0</v>
      </c>
      <c r="C45" t="b">
        <v>0</v>
      </c>
      <c r="D45" t="b">
        <v>0</v>
      </c>
      <c r="E45" t="b">
        <v>0</v>
      </c>
      <c r="F45" t="b">
        <v>0</v>
      </c>
      <c r="G45" t="b">
        <v>0</v>
      </c>
      <c r="H45" t="b">
        <v>0</v>
      </c>
      <c r="I45" t="b">
        <v>0</v>
      </c>
      <c r="J45" t="b">
        <v>0</v>
      </c>
      <c r="K45" t="b">
        <v>0</v>
      </c>
      <c r="L45" t="b">
        <v>0</v>
      </c>
      <c r="M45" t="b">
        <v>0</v>
      </c>
      <c r="N45" t="b">
        <v>0</v>
      </c>
      <c r="O45" t="b">
        <v>1</v>
      </c>
      <c r="P45" t="b">
        <v>0</v>
      </c>
      <c r="Q45" t="b">
        <v>0</v>
      </c>
      <c r="R45" t="b">
        <v>0</v>
      </c>
      <c r="S45" t="b">
        <v>0</v>
      </c>
      <c r="T45" t="b">
        <v>1</v>
      </c>
      <c r="U45" t="b">
        <v>0</v>
      </c>
      <c r="V45" t="b">
        <v>0</v>
      </c>
      <c r="W45" t="b">
        <v>1</v>
      </c>
    </row>
    <row r="46" spans="1:23" x14ac:dyDescent="0.25">
      <c r="A46" t="b">
        <v>0</v>
      </c>
      <c r="B46" t="b">
        <v>0</v>
      </c>
      <c r="C46" t="b">
        <v>0</v>
      </c>
      <c r="D46" t="b">
        <v>0</v>
      </c>
      <c r="E46" t="b">
        <v>0</v>
      </c>
      <c r="F46" t="b">
        <v>0</v>
      </c>
      <c r="G46" t="b">
        <v>0</v>
      </c>
      <c r="H46" t="b">
        <v>0</v>
      </c>
      <c r="I46" t="b">
        <v>0</v>
      </c>
      <c r="J46" t="b">
        <v>0</v>
      </c>
      <c r="K46" t="b">
        <v>0</v>
      </c>
      <c r="L46" t="b">
        <v>0</v>
      </c>
      <c r="M46" t="b">
        <v>0</v>
      </c>
      <c r="N46" t="b">
        <v>0</v>
      </c>
      <c r="O46" t="b">
        <v>0</v>
      </c>
      <c r="P46" t="b">
        <v>0</v>
      </c>
      <c r="Q46" t="b">
        <v>0</v>
      </c>
      <c r="R46" t="b">
        <v>0</v>
      </c>
      <c r="S46" t="b">
        <v>0</v>
      </c>
      <c r="T46" t="b">
        <v>0</v>
      </c>
      <c r="U46" t="b">
        <v>0</v>
      </c>
      <c r="V46" t="b">
        <v>0</v>
      </c>
      <c r="W46" t="b">
        <v>0</v>
      </c>
    </row>
    <row r="47" spans="1:23" x14ac:dyDescent="0.25">
      <c r="A47" t="b">
        <v>0</v>
      </c>
      <c r="B47" t="b">
        <v>0</v>
      </c>
      <c r="C47" t="b">
        <v>0</v>
      </c>
      <c r="D47" t="b">
        <v>0</v>
      </c>
      <c r="E47" t="b">
        <v>0</v>
      </c>
      <c r="F47" t="b">
        <v>0</v>
      </c>
      <c r="G47" t="b">
        <v>0</v>
      </c>
      <c r="H47" t="b">
        <v>0</v>
      </c>
      <c r="I47" t="b">
        <v>0</v>
      </c>
      <c r="J47" t="b">
        <v>0</v>
      </c>
      <c r="K47" t="b">
        <v>0</v>
      </c>
      <c r="L47" t="b">
        <v>0</v>
      </c>
      <c r="M47" t="b">
        <v>0</v>
      </c>
      <c r="N47" t="b">
        <v>0</v>
      </c>
      <c r="O47" t="b">
        <v>1</v>
      </c>
      <c r="P47" t="b">
        <v>0</v>
      </c>
      <c r="Q47" t="b">
        <v>0</v>
      </c>
      <c r="R47" t="b">
        <v>0</v>
      </c>
      <c r="S47" t="b">
        <v>0</v>
      </c>
      <c r="T47" t="b">
        <v>1</v>
      </c>
      <c r="U47" t="b">
        <v>1</v>
      </c>
      <c r="V47" t="b">
        <v>1</v>
      </c>
      <c r="W47" t="b">
        <v>1</v>
      </c>
    </row>
    <row r="48" spans="1:23" x14ac:dyDescent="0.25">
      <c r="A48" t="b">
        <v>0</v>
      </c>
      <c r="B48" t="b">
        <v>0</v>
      </c>
      <c r="C48" t="b">
        <v>0</v>
      </c>
      <c r="D48" t="b">
        <v>0</v>
      </c>
      <c r="E48" t="b">
        <v>0</v>
      </c>
      <c r="F48" t="b">
        <v>0</v>
      </c>
      <c r="G48" t="b">
        <v>0</v>
      </c>
      <c r="H48" t="b">
        <v>0</v>
      </c>
      <c r="I48" t="b">
        <v>0</v>
      </c>
      <c r="J48" t="b">
        <v>0</v>
      </c>
      <c r="K48" t="b">
        <v>0</v>
      </c>
      <c r="L48" t="b">
        <v>0</v>
      </c>
      <c r="M48" t="b">
        <v>0</v>
      </c>
      <c r="N48" t="b">
        <v>0</v>
      </c>
      <c r="O48" t="b">
        <v>0</v>
      </c>
      <c r="P48" t="b">
        <v>0</v>
      </c>
      <c r="Q48" t="b">
        <v>0</v>
      </c>
      <c r="R48" t="b">
        <v>0</v>
      </c>
      <c r="S48" t="b">
        <v>0</v>
      </c>
      <c r="T48" t="b">
        <v>0</v>
      </c>
      <c r="U48" t="b">
        <v>0</v>
      </c>
      <c r="V48" t="b">
        <v>0</v>
      </c>
      <c r="W48" t="b">
        <v>0</v>
      </c>
    </row>
    <row r="49" spans="1:23" x14ac:dyDescent="0.25">
      <c r="A49" t="b">
        <v>0</v>
      </c>
      <c r="B49" t="b">
        <v>0</v>
      </c>
      <c r="C49" t="b">
        <v>0</v>
      </c>
      <c r="D49" t="b">
        <v>0</v>
      </c>
      <c r="E49" t="b">
        <v>0</v>
      </c>
      <c r="F49" t="b">
        <v>0</v>
      </c>
      <c r="G49" t="b">
        <v>0</v>
      </c>
      <c r="H49" t="b">
        <v>0</v>
      </c>
      <c r="I49" t="b">
        <v>0</v>
      </c>
      <c r="J49" t="b">
        <v>0</v>
      </c>
      <c r="K49" t="b">
        <v>0</v>
      </c>
      <c r="L49" t="b">
        <v>0</v>
      </c>
      <c r="M49" t="b">
        <v>0</v>
      </c>
      <c r="N49" t="b">
        <v>0</v>
      </c>
      <c r="O49" t="b">
        <v>0</v>
      </c>
      <c r="P49" t="b">
        <v>0</v>
      </c>
      <c r="Q49" t="b">
        <v>0</v>
      </c>
      <c r="R49" t="b">
        <v>0</v>
      </c>
      <c r="S49" t="b">
        <v>0</v>
      </c>
      <c r="T49" t="b">
        <v>0</v>
      </c>
      <c r="U49" t="b">
        <v>0</v>
      </c>
      <c r="V49" t="b">
        <v>0</v>
      </c>
      <c r="W49" t="b">
        <v>0</v>
      </c>
    </row>
    <row r="50" spans="1:23" x14ac:dyDescent="0.25">
      <c r="A50" t="b">
        <v>0</v>
      </c>
      <c r="B50" t="b">
        <v>0</v>
      </c>
      <c r="C50" t="b">
        <v>0</v>
      </c>
      <c r="D50" t="b">
        <v>0</v>
      </c>
      <c r="E50" t="b">
        <v>0</v>
      </c>
      <c r="F50" t="b">
        <v>0</v>
      </c>
      <c r="G50" t="b">
        <v>0</v>
      </c>
      <c r="H50" t="b">
        <v>0</v>
      </c>
      <c r="I50" t="b">
        <v>0</v>
      </c>
      <c r="J50" t="b">
        <v>0</v>
      </c>
      <c r="K50" t="b">
        <v>0</v>
      </c>
      <c r="L50" t="b">
        <v>0</v>
      </c>
      <c r="M50" t="b">
        <v>0</v>
      </c>
      <c r="N50" t="b">
        <v>0</v>
      </c>
      <c r="O50" t="b">
        <v>1</v>
      </c>
      <c r="P50" t="b">
        <v>0</v>
      </c>
      <c r="Q50" t="b">
        <v>0</v>
      </c>
      <c r="R50" t="b">
        <v>0</v>
      </c>
      <c r="S50" t="b">
        <v>0</v>
      </c>
      <c r="T50" t="b">
        <v>0</v>
      </c>
      <c r="U50" t="b">
        <v>1</v>
      </c>
      <c r="V50" t="b">
        <v>0</v>
      </c>
      <c r="W50" t="b">
        <v>0</v>
      </c>
    </row>
    <row r="51" spans="1:23" x14ac:dyDescent="0.25">
      <c r="A51" t="b">
        <v>0</v>
      </c>
      <c r="B51" t="b">
        <v>0</v>
      </c>
      <c r="C51" t="b">
        <v>0</v>
      </c>
      <c r="D51" t="b">
        <v>0</v>
      </c>
      <c r="E51" t="b">
        <v>0</v>
      </c>
      <c r="F51" t="b">
        <v>0</v>
      </c>
      <c r="G51" t="b">
        <v>0</v>
      </c>
      <c r="H51" t="b">
        <v>0</v>
      </c>
      <c r="I51" t="b">
        <v>0</v>
      </c>
      <c r="J51" t="b">
        <v>0</v>
      </c>
      <c r="K51" t="b">
        <v>0</v>
      </c>
      <c r="L51" t="b">
        <v>0</v>
      </c>
      <c r="M51" t="b">
        <v>0</v>
      </c>
      <c r="N51" t="b">
        <v>0</v>
      </c>
      <c r="O51" t="b">
        <v>1</v>
      </c>
      <c r="P51" t="b">
        <v>0</v>
      </c>
      <c r="Q51" t="b">
        <v>0</v>
      </c>
      <c r="R51" t="b">
        <v>0</v>
      </c>
      <c r="S51" t="b">
        <v>0</v>
      </c>
      <c r="T51" t="b">
        <v>0</v>
      </c>
      <c r="U51" t="b">
        <v>1</v>
      </c>
      <c r="V51" t="b">
        <v>0</v>
      </c>
      <c r="W51" t="b">
        <v>0</v>
      </c>
    </row>
    <row r="52" spans="1:23" x14ac:dyDescent="0.25">
      <c r="A52" t="b">
        <v>0</v>
      </c>
      <c r="B52" t="b">
        <v>0</v>
      </c>
      <c r="C52" t="b">
        <v>0</v>
      </c>
      <c r="D52" t="b">
        <v>0</v>
      </c>
      <c r="E52" t="b">
        <v>0</v>
      </c>
      <c r="F52" t="b">
        <v>0</v>
      </c>
      <c r="G52" t="b">
        <v>0</v>
      </c>
      <c r="H52" t="b">
        <v>0</v>
      </c>
      <c r="I52" t="b">
        <v>0</v>
      </c>
      <c r="J52" t="b">
        <v>0</v>
      </c>
      <c r="K52" t="b">
        <v>0</v>
      </c>
      <c r="L52" t="b">
        <v>0</v>
      </c>
      <c r="M52" t="b">
        <v>0</v>
      </c>
      <c r="N52" t="b">
        <v>0</v>
      </c>
      <c r="O52" t="b">
        <v>0</v>
      </c>
      <c r="P52" t="b">
        <v>0</v>
      </c>
      <c r="Q52" t="b">
        <v>0</v>
      </c>
      <c r="R52" t="b">
        <v>0</v>
      </c>
      <c r="S52" t="b">
        <v>0</v>
      </c>
      <c r="T52" t="b">
        <v>1</v>
      </c>
      <c r="U52" t="b">
        <v>1</v>
      </c>
      <c r="V52" t="b">
        <v>1</v>
      </c>
      <c r="W52" t="b">
        <v>1</v>
      </c>
    </row>
    <row r="53" spans="1:23" x14ac:dyDescent="0.25">
      <c r="A53" t="b">
        <v>0</v>
      </c>
      <c r="B53" t="b">
        <v>0</v>
      </c>
      <c r="C53" t="b">
        <v>0</v>
      </c>
      <c r="D53" t="b">
        <v>0</v>
      </c>
      <c r="E53" t="b">
        <v>0</v>
      </c>
      <c r="F53" t="b">
        <v>0</v>
      </c>
      <c r="G53" t="b">
        <v>0</v>
      </c>
      <c r="H53" t="b">
        <v>0</v>
      </c>
      <c r="I53" t="b">
        <v>0</v>
      </c>
      <c r="J53" t="b">
        <v>0</v>
      </c>
      <c r="K53" t="b">
        <v>0</v>
      </c>
      <c r="L53" t="b">
        <v>0</v>
      </c>
      <c r="M53" t="b">
        <v>1</v>
      </c>
      <c r="N53" t="b">
        <v>1</v>
      </c>
      <c r="O53" t="b">
        <v>1</v>
      </c>
      <c r="P53" t="b">
        <v>1</v>
      </c>
      <c r="Q53" t="b">
        <v>0</v>
      </c>
      <c r="R53" t="b">
        <v>0</v>
      </c>
      <c r="S53" t="b">
        <v>0</v>
      </c>
      <c r="T53" t="b">
        <v>1</v>
      </c>
      <c r="U53" t="b">
        <v>1</v>
      </c>
      <c r="V53" t="b">
        <v>1</v>
      </c>
      <c r="W53" t="b">
        <v>1</v>
      </c>
    </row>
    <row r="54" spans="1:23" x14ac:dyDescent="0.25">
      <c r="A54" t="b">
        <v>0</v>
      </c>
      <c r="B54" t="b">
        <v>0</v>
      </c>
      <c r="C54" t="b">
        <v>0</v>
      </c>
      <c r="D54" t="b">
        <v>0</v>
      </c>
      <c r="E54" t="b">
        <v>0</v>
      </c>
      <c r="F54" t="b">
        <v>0</v>
      </c>
      <c r="G54" t="b">
        <v>0</v>
      </c>
      <c r="H54" t="b">
        <v>0</v>
      </c>
      <c r="I54" t="b">
        <v>0</v>
      </c>
      <c r="J54" t="b">
        <v>0</v>
      </c>
      <c r="K54" t="b">
        <v>0</v>
      </c>
      <c r="L54" t="b">
        <v>0</v>
      </c>
      <c r="M54" t="b">
        <v>0</v>
      </c>
      <c r="N54" t="b">
        <v>0</v>
      </c>
      <c r="O54" t="b">
        <v>0</v>
      </c>
      <c r="P54" t="b">
        <v>0</v>
      </c>
      <c r="Q54" t="b">
        <v>0</v>
      </c>
      <c r="R54" t="b">
        <v>0</v>
      </c>
      <c r="S54" t="b">
        <v>0</v>
      </c>
      <c r="T54" t="b">
        <v>1</v>
      </c>
      <c r="U54" t="b">
        <v>1</v>
      </c>
      <c r="V54" t="b">
        <v>0</v>
      </c>
      <c r="W54" t="b">
        <v>0</v>
      </c>
    </row>
    <row r="55" spans="1:23" x14ac:dyDescent="0.25">
      <c r="A55" t="b">
        <v>0</v>
      </c>
      <c r="B55" t="b">
        <v>0</v>
      </c>
      <c r="C55" t="b">
        <v>0</v>
      </c>
      <c r="D55" t="b">
        <v>0</v>
      </c>
      <c r="E55" t="b">
        <v>0</v>
      </c>
      <c r="F55" t="b">
        <v>0</v>
      </c>
      <c r="G55" t="b">
        <v>0</v>
      </c>
      <c r="H55" t="b">
        <v>0</v>
      </c>
      <c r="I55" t="b">
        <v>0</v>
      </c>
      <c r="J55" t="b">
        <v>0</v>
      </c>
      <c r="K55" t="b">
        <v>0</v>
      </c>
      <c r="L55" t="b">
        <v>0</v>
      </c>
      <c r="M55" t="b">
        <v>0</v>
      </c>
      <c r="N55" t="b">
        <v>0</v>
      </c>
      <c r="O55" t="b">
        <v>0</v>
      </c>
      <c r="P55" t="b">
        <v>0</v>
      </c>
      <c r="Q55" t="b">
        <v>0</v>
      </c>
      <c r="R55" t="b">
        <v>0</v>
      </c>
      <c r="S55" t="b">
        <v>0</v>
      </c>
      <c r="T55" t="b">
        <v>0</v>
      </c>
      <c r="U55" t="b">
        <v>1</v>
      </c>
      <c r="V55" t="b">
        <v>1</v>
      </c>
      <c r="W55" t="b">
        <v>1</v>
      </c>
    </row>
    <row r="56" spans="1:23" x14ac:dyDescent="0.25">
      <c r="A56" t="b">
        <v>0</v>
      </c>
      <c r="B56" t="b">
        <v>0</v>
      </c>
      <c r="C56" t="b">
        <v>0</v>
      </c>
      <c r="D56" t="b">
        <v>0</v>
      </c>
      <c r="E56" t="b">
        <v>0</v>
      </c>
      <c r="F56" t="b">
        <v>0</v>
      </c>
      <c r="G56" t="b">
        <v>0</v>
      </c>
      <c r="H56" t="b">
        <v>0</v>
      </c>
      <c r="I56" t="b">
        <v>0</v>
      </c>
      <c r="J56" t="b">
        <v>0</v>
      </c>
      <c r="K56" t="b">
        <v>0</v>
      </c>
      <c r="L56" t="b">
        <v>0</v>
      </c>
      <c r="M56" t="b">
        <v>0</v>
      </c>
      <c r="N56" t="b">
        <v>0</v>
      </c>
      <c r="O56" t="b">
        <v>0</v>
      </c>
      <c r="P56" t="b">
        <v>0</v>
      </c>
      <c r="Q56" t="b">
        <v>0</v>
      </c>
      <c r="R56" t="b">
        <v>0</v>
      </c>
      <c r="S56" t="b">
        <v>0</v>
      </c>
      <c r="T56" t="b">
        <v>0</v>
      </c>
      <c r="U56" t="b">
        <v>0</v>
      </c>
      <c r="V56" t="b">
        <v>0</v>
      </c>
      <c r="W56" t="b">
        <v>0</v>
      </c>
    </row>
    <row r="57" spans="1:23" x14ac:dyDescent="0.25">
      <c r="A57" t="b">
        <v>0</v>
      </c>
      <c r="B57" t="b">
        <v>0</v>
      </c>
      <c r="C57" t="b">
        <v>0</v>
      </c>
      <c r="D57" t="b">
        <v>0</v>
      </c>
      <c r="E57" t="b">
        <v>0</v>
      </c>
      <c r="F57" t="b">
        <v>0</v>
      </c>
      <c r="G57" t="b">
        <v>0</v>
      </c>
      <c r="H57" t="b">
        <v>0</v>
      </c>
      <c r="I57" t="b">
        <v>0</v>
      </c>
      <c r="J57" t="b">
        <v>0</v>
      </c>
      <c r="K57" t="b">
        <v>0</v>
      </c>
      <c r="L57" t="b">
        <v>0</v>
      </c>
      <c r="M57" t="b">
        <v>0</v>
      </c>
      <c r="N57" t="b">
        <v>0</v>
      </c>
      <c r="O57" t="b">
        <v>0</v>
      </c>
      <c r="P57" t="b">
        <v>0</v>
      </c>
      <c r="Q57" t="b">
        <v>0</v>
      </c>
      <c r="R57" t="b">
        <v>0</v>
      </c>
      <c r="S57" t="b">
        <v>0</v>
      </c>
      <c r="T57" t="b">
        <v>0</v>
      </c>
      <c r="U57" t="b">
        <v>0</v>
      </c>
      <c r="V57" t="b">
        <v>0</v>
      </c>
      <c r="W57" t="b">
        <v>0</v>
      </c>
    </row>
    <row r="58" spans="1:23" x14ac:dyDescent="0.25">
      <c r="A58" t="b">
        <v>0</v>
      </c>
      <c r="B58" t="b">
        <v>0</v>
      </c>
      <c r="C58" t="b">
        <v>0</v>
      </c>
      <c r="D58" t="b">
        <v>0</v>
      </c>
      <c r="E58" t="b">
        <v>0</v>
      </c>
      <c r="F58" t="b">
        <v>0</v>
      </c>
      <c r="G58" t="b">
        <v>0</v>
      </c>
      <c r="H58" t="b">
        <v>0</v>
      </c>
      <c r="I58" t="b">
        <v>0</v>
      </c>
      <c r="J58" t="b">
        <v>0</v>
      </c>
      <c r="K58" t="b">
        <v>0</v>
      </c>
      <c r="L58" t="b">
        <v>0</v>
      </c>
      <c r="M58" t="b">
        <v>0</v>
      </c>
      <c r="N58" t="b">
        <v>0</v>
      </c>
      <c r="O58" t="b">
        <v>0</v>
      </c>
      <c r="P58" t="b">
        <v>0</v>
      </c>
      <c r="Q58" t="b">
        <v>0</v>
      </c>
      <c r="R58" t="b">
        <v>0</v>
      </c>
      <c r="S58" t="b">
        <v>0</v>
      </c>
      <c r="T58" t="b">
        <v>0</v>
      </c>
      <c r="U58" t="b">
        <v>0</v>
      </c>
      <c r="V58" t="b">
        <v>0</v>
      </c>
      <c r="W58" t="b">
        <v>0</v>
      </c>
    </row>
    <row r="59" spans="1:23" x14ac:dyDescent="0.25">
      <c r="A59" t="b">
        <v>0</v>
      </c>
      <c r="B59" t="b">
        <v>0</v>
      </c>
      <c r="C59" t="b">
        <v>0</v>
      </c>
      <c r="D59" t="b">
        <v>0</v>
      </c>
      <c r="E59" t="b">
        <v>0</v>
      </c>
      <c r="F59" t="b">
        <v>0</v>
      </c>
      <c r="G59" t="b">
        <v>0</v>
      </c>
      <c r="H59" t="b">
        <v>0</v>
      </c>
      <c r="I59" t="b">
        <v>0</v>
      </c>
      <c r="J59" t="b">
        <v>0</v>
      </c>
      <c r="K59" t="b">
        <v>0</v>
      </c>
      <c r="L59" t="b">
        <v>0</v>
      </c>
      <c r="M59" t="b">
        <v>0</v>
      </c>
      <c r="N59" t="b">
        <v>0</v>
      </c>
      <c r="O59" t="b">
        <v>0</v>
      </c>
      <c r="P59" t="b">
        <v>0</v>
      </c>
      <c r="Q59" t="b">
        <v>0</v>
      </c>
      <c r="R59" t="b">
        <v>0</v>
      </c>
      <c r="S59" t="b">
        <v>0</v>
      </c>
      <c r="T59" t="b">
        <v>1</v>
      </c>
      <c r="U59" t="b">
        <v>1</v>
      </c>
      <c r="V59" t="b">
        <v>1</v>
      </c>
      <c r="W59" t="b">
        <v>1</v>
      </c>
    </row>
    <row r="60" spans="1:23" x14ac:dyDescent="0.25">
      <c r="A60" t="b">
        <v>0</v>
      </c>
      <c r="B60" t="b">
        <v>0</v>
      </c>
      <c r="C60" t="b">
        <v>0</v>
      </c>
      <c r="D60" t="b">
        <v>0</v>
      </c>
      <c r="E60" t="b">
        <v>0</v>
      </c>
      <c r="F60" t="b">
        <v>0</v>
      </c>
      <c r="G60" t="b">
        <v>0</v>
      </c>
      <c r="H60" t="b">
        <v>0</v>
      </c>
      <c r="I60" t="b">
        <v>0</v>
      </c>
      <c r="J60" t="b">
        <v>0</v>
      </c>
      <c r="K60" t="b">
        <v>0</v>
      </c>
      <c r="L60" t="b">
        <v>0</v>
      </c>
      <c r="M60" t="b">
        <v>1</v>
      </c>
      <c r="N60" t="b">
        <v>1</v>
      </c>
      <c r="O60" t="b">
        <v>1</v>
      </c>
      <c r="P60" t="b">
        <v>1</v>
      </c>
      <c r="Q60" t="b">
        <v>0</v>
      </c>
      <c r="R60" t="b">
        <v>0</v>
      </c>
      <c r="S60" t="b">
        <v>0</v>
      </c>
      <c r="T60" t="b">
        <v>1</v>
      </c>
      <c r="U60" t="b">
        <v>1</v>
      </c>
      <c r="V60" t="b">
        <v>1</v>
      </c>
      <c r="W60" t="b">
        <v>1</v>
      </c>
    </row>
    <row r="61" spans="1:23" x14ac:dyDescent="0.25">
      <c r="A61" t="b">
        <v>0</v>
      </c>
      <c r="B61" t="b">
        <v>0</v>
      </c>
      <c r="C61" t="b">
        <v>0</v>
      </c>
      <c r="D61" t="b">
        <v>0</v>
      </c>
      <c r="E61" t="b">
        <v>0</v>
      </c>
      <c r="F61" t="b">
        <v>0</v>
      </c>
      <c r="G61" t="b">
        <v>0</v>
      </c>
      <c r="H61" t="b">
        <v>0</v>
      </c>
      <c r="I61" t="b">
        <v>0</v>
      </c>
      <c r="J61" t="b">
        <v>0</v>
      </c>
      <c r="K61" t="b">
        <v>0</v>
      </c>
      <c r="L61" t="b">
        <v>0</v>
      </c>
      <c r="M61" t="b">
        <v>0</v>
      </c>
      <c r="N61" t="b">
        <v>0</v>
      </c>
      <c r="O61" t="b">
        <v>0</v>
      </c>
      <c r="P61" t="b">
        <v>0</v>
      </c>
      <c r="Q61" t="b">
        <v>0</v>
      </c>
      <c r="R61" t="b">
        <v>0</v>
      </c>
      <c r="S61" t="b">
        <v>0</v>
      </c>
      <c r="T61" t="b">
        <v>1</v>
      </c>
      <c r="U61" t="b">
        <v>1</v>
      </c>
      <c r="V61" t="b">
        <v>0</v>
      </c>
      <c r="W61" t="b">
        <v>0</v>
      </c>
    </row>
    <row r="62" spans="1:23" x14ac:dyDescent="0.25">
      <c r="A62" t="b">
        <v>0</v>
      </c>
      <c r="B62" t="b">
        <v>0</v>
      </c>
      <c r="C62" t="b">
        <v>0</v>
      </c>
      <c r="D62" t="b">
        <v>0</v>
      </c>
      <c r="E62" t="b">
        <v>0</v>
      </c>
      <c r="F62" t="b">
        <v>0</v>
      </c>
      <c r="G62" t="b">
        <v>0</v>
      </c>
      <c r="H62" t="b">
        <v>0</v>
      </c>
      <c r="I62" t="b">
        <v>0</v>
      </c>
      <c r="J62" t="b">
        <v>0</v>
      </c>
      <c r="K62" t="b">
        <v>0</v>
      </c>
      <c r="L62" t="b">
        <v>0</v>
      </c>
      <c r="M62" t="b">
        <v>0</v>
      </c>
      <c r="N62" t="b">
        <v>0</v>
      </c>
      <c r="O62" t="b">
        <v>0</v>
      </c>
      <c r="P62" t="b">
        <v>0</v>
      </c>
      <c r="Q62" t="b">
        <v>0</v>
      </c>
      <c r="R62" t="b">
        <v>0</v>
      </c>
      <c r="S62" t="b">
        <v>0</v>
      </c>
      <c r="T62" t="b">
        <v>0</v>
      </c>
      <c r="U62" t="b">
        <v>1</v>
      </c>
      <c r="V62" t="b">
        <v>0</v>
      </c>
      <c r="W62" t="b">
        <v>1</v>
      </c>
    </row>
    <row r="63" spans="1:23" x14ac:dyDescent="0.25">
      <c r="A63" t="b">
        <v>0</v>
      </c>
      <c r="B63" t="b">
        <v>0</v>
      </c>
      <c r="C63" t="b">
        <v>0</v>
      </c>
      <c r="D63" t="b">
        <v>0</v>
      </c>
      <c r="E63" t="b">
        <v>0</v>
      </c>
      <c r="F63" t="b">
        <v>0</v>
      </c>
      <c r="G63" t="b">
        <v>0</v>
      </c>
      <c r="H63" t="b">
        <v>0</v>
      </c>
      <c r="I63" t="b">
        <v>0</v>
      </c>
      <c r="J63" t="b">
        <v>0</v>
      </c>
      <c r="K63" t="b">
        <v>0</v>
      </c>
      <c r="L63" t="b">
        <v>0</v>
      </c>
      <c r="M63" t="b">
        <v>0</v>
      </c>
      <c r="N63" t="b">
        <v>0</v>
      </c>
      <c r="O63" t="b">
        <v>0</v>
      </c>
      <c r="P63" t="b">
        <v>0</v>
      </c>
      <c r="Q63" t="b">
        <v>0</v>
      </c>
      <c r="R63" t="b">
        <v>0</v>
      </c>
      <c r="S63" t="b">
        <v>0</v>
      </c>
      <c r="T63" t="b">
        <v>0</v>
      </c>
      <c r="U63" t="b">
        <v>0</v>
      </c>
      <c r="V63" t="b">
        <v>0</v>
      </c>
      <c r="W63" t="b">
        <v>0</v>
      </c>
    </row>
    <row r="64" spans="1:23" x14ac:dyDescent="0.25">
      <c r="A64" t="b">
        <v>0</v>
      </c>
      <c r="B64" t="b">
        <v>1</v>
      </c>
      <c r="C64" t="b">
        <v>0</v>
      </c>
      <c r="D64" t="b">
        <v>0</v>
      </c>
      <c r="E64" t="b">
        <v>0</v>
      </c>
      <c r="F64" t="b">
        <v>0</v>
      </c>
      <c r="G64" t="b">
        <v>0</v>
      </c>
      <c r="H64" t="b">
        <v>0</v>
      </c>
      <c r="I64" t="b">
        <v>0</v>
      </c>
      <c r="J64" t="b">
        <v>0</v>
      </c>
      <c r="K64" t="b">
        <v>0</v>
      </c>
      <c r="L64" t="b">
        <v>0</v>
      </c>
      <c r="M64" t="b">
        <v>1</v>
      </c>
      <c r="N64" t="b">
        <v>1</v>
      </c>
      <c r="O64" t="b">
        <v>1</v>
      </c>
      <c r="P64" t="b">
        <v>1</v>
      </c>
      <c r="Q64" t="b">
        <v>1</v>
      </c>
      <c r="R64" t="b">
        <v>0</v>
      </c>
      <c r="S64" t="b">
        <v>0</v>
      </c>
      <c r="T64" t="b">
        <v>1</v>
      </c>
      <c r="U64" t="b">
        <v>0</v>
      </c>
      <c r="V64" t="b">
        <v>0</v>
      </c>
      <c r="W64" t="b">
        <v>0</v>
      </c>
    </row>
    <row r="65" spans="1:23" x14ac:dyDescent="0.25">
      <c r="A65" t="b">
        <v>0</v>
      </c>
      <c r="B65" t="b">
        <v>0</v>
      </c>
      <c r="C65" t="b">
        <v>0</v>
      </c>
      <c r="D65" t="b">
        <v>0</v>
      </c>
      <c r="E65" t="b">
        <v>0</v>
      </c>
      <c r="F65" t="b">
        <v>0</v>
      </c>
      <c r="G65" t="b">
        <v>0</v>
      </c>
      <c r="H65" t="b">
        <v>0</v>
      </c>
      <c r="I65" t="b">
        <v>0</v>
      </c>
      <c r="J65" t="b">
        <v>0</v>
      </c>
      <c r="K65" t="b">
        <v>0</v>
      </c>
      <c r="L65" t="b">
        <v>0</v>
      </c>
      <c r="M65" t="b">
        <v>0</v>
      </c>
      <c r="N65" t="b">
        <v>0</v>
      </c>
      <c r="O65" t="b">
        <v>0</v>
      </c>
      <c r="P65" t="b">
        <v>0</v>
      </c>
      <c r="Q65" t="b">
        <v>0</v>
      </c>
      <c r="R65" t="b">
        <v>0</v>
      </c>
      <c r="S65" t="b">
        <v>0</v>
      </c>
      <c r="T65" t="b">
        <v>1</v>
      </c>
      <c r="U65" t="b">
        <v>1</v>
      </c>
      <c r="V65" t="b">
        <v>0</v>
      </c>
      <c r="W65" t="b">
        <v>0</v>
      </c>
    </row>
    <row r="66" spans="1:23" x14ac:dyDescent="0.25">
      <c r="A66" t="b">
        <v>0</v>
      </c>
      <c r="B66" t="b">
        <v>0</v>
      </c>
      <c r="C66" t="b">
        <v>0</v>
      </c>
      <c r="D66" t="b">
        <v>0</v>
      </c>
      <c r="E66" t="b">
        <v>0</v>
      </c>
      <c r="F66" t="b">
        <v>0</v>
      </c>
      <c r="G66" t="b">
        <v>0</v>
      </c>
      <c r="H66" t="b">
        <v>0</v>
      </c>
      <c r="I66" t="b">
        <v>0</v>
      </c>
      <c r="J66" t="b">
        <v>0</v>
      </c>
      <c r="K66" t="b">
        <v>0</v>
      </c>
      <c r="L66" t="b">
        <v>0</v>
      </c>
      <c r="M66" t="b">
        <v>0</v>
      </c>
      <c r="N66" t="b">
        <v>0</v>
      </c>
      <c r="O66" t="b">
        <v>0</v>
      </c>
      <c r="P66" t="b">
        <v>0</v>
      </c>
      <c r="Q66" t="b">
        <v>0</v>
      </c>
      <c r="R66" t="b">
        <v>0</v>
      </c>
      <c r="S66" t="b">
        <v>0</v>
      </c>
      <c r="T66" t="b">
        <v>1</v>
      </c>
      <c r="U66" t="b">
        <v>1</v>
      </c>
      <c r="V66" t="b">
        <v>0</v>
      </c>
      <c r="W66" t="b">
        <v>0</v>
      </c>
    </row>
    <row r="67" spans="1:23" x14ac:dyDescent="0.25">
      <c r="A67" t="b">
        <v>0</v>
      </c>
      <c r="B67" t="b">
        <v>0</v>
      </c>
      <c r="C67" t="b">
        <v>0</v>
      </c>
      <c r="D67" t="b">
        <v>0</v>
      </c>
      <c r="E67" t="b">
        <v>0</v>
      </c>
      <c r="F67" t="b">
        <v>0</v>
      </c>
      <c r="G67" t="b">
        <v>0</v>
      </c>
      <c r="H67" t="b">
        <v>0</v>
      </c>
      <c r="I67" t="b">
        <v>0</v>
      </c>
      <c r="J67" t="b">
        <v>0</v>
      </c>
      <c r="K67" t="b">
        <v>0</v>
      </c>
      <c r="L67" t="b">
        <v>0</v>
      </c>
      <c r="M67" t="b">
        <v>1</v>
      </c>
      <c r="N67" t="b">
        <v>1</v>
      </c>
      <c r="O67" t="b">
        <v>1</v>
      </c>
      <c r="P67" t="b">
        <v>1</v>
      </c>
      <c r="Q67" t="b">
        <v>0</v>
      </c>
      <c r="R67" t="b">
        <v>0</v>
      </c>
      <c r="S67" t="b">
        <v>0</v>
      </c>
      <c r="T67" t="b">
        <v>1</v>
      </c>
      <c r="U67" t="b">
        <v>1</v>
      </c>
      <c r="V67" t="b">
        <v>1</v>
      </c>
      <c r="W67" t="b">
        <v>1</v>
      </c>
    </row>
    <row r="68" spans="1:23" x14ac:dyDescent="0.25">
      <c r="A68" t="b">
        <v>0</v>
      </c>
      <c r="B68" t="b">
        <v>0</v>
      </c>
      <c r="C68" t="b">
        <v>0</v>
      </c>
      <c r="D68" t="b">
        <v>0</v>
      </c>
      <c r="E68" t="b">
        <v>0</v>
      </c>
      <c r="F68" t="b">
        <v>0</v>
      </c>
      <c r="G68" t="b">
        <v>0</v>
      </c>
      <c r="H68" t="b">
        <v>0</v>
      </c>
      <c r="I68" t="b">
        <v>0</v>
      </c>
      <c r="J68" t="b">
        <v>0</v>
      </c>
      <c r="K68" t="b">
        <v>0</v>
      </c>
      <c r="L68" t="b">
        <v>0</v>
      </c>
      <c r="M68" t="b">
        <v>0</v>
      </c>
      <c r="N68" t="b">
        <v>0</v>
      </c>
      <c r="O68" t="b">
        <v>0</v>
      </c>
      <c r="P68" t="b">
        <v>0</v>
      </c>
      <c r="Q68" t="b">
        <v>0</v>
      </c>
      <c r="R68" t="b">
        <v>0</v>
      </c>
      <c r="S68" t="b">
        <v>0</v>
      </c>
      <c r="T68" t="b">
        <v>0</v>
      </c>
      <c r="U68" t="b">
        <v>0</v>
      </c>
      <c r="V68" t="b">
        <v>0</v>
      </c>
      <c r="W68" t="b">
        <v>0</v>
      </c>
    </row>
    <row r="69" spans="1:23" x14ac:dyDescent="0.25">
      <c r="A69" t="b">
        <v>0</v>
      </c>
      <c r="B69" t="b">
        <v>0</v>
      </c>
      <c r="C69" t="b">
        <v>0</v>
      </c>
      <c r="D69" t="b">
        <v>0</v>
      </c>
      <c r="E69" t="b">
        <v>0</v>
      </c>
      <c r="F69" t="b">
        <v>0</v>
      </c>
      <c r="G69" t="b">
        <v>0</v>
      </c>
      <c r="H69" t="b">
        <v>0</v>
      </c>
      <c r="I69" t="b">
        <v>0</v>
      </c>
      <c r="J69" t="b">
        <v>0</v>
      </c>
      <c r="K69" t="b">
        <v>0</v>
      </c>
      <c r="L69" t="b">
        <v>0</v>
      </c>
      <c r="M69" t="b">
        <v>0</v>
      </c>
      <c r="N69" t="b">
        <v>0</v>
      </c>
      <c r="O69" t="b">
        <v>0</v>
      </c>
      <c r="P69" t="b">
        <v>0</v>
      </c>
      <c r="Q69" t="b">
        <v>0</v>
      </c>
      <c r="R69" t="b">
        <v>0</v>
      </c>
      <c r="S69" t="b">
        <v>0</v>
      </c>
      <c r="T69" t="b">
        <v>0</v>
      </c>
      <c r="U69" t="b">
        <v>0</v>
      </c>
      <c r="V69" t="b">
        <v>0</v>
      </c>
      <c r="W69" t="b">
        <v>0</v>
      </c>
    </row>
    <row r="70" spans="1:23" x14ac:dyDescent="0.25">
      <c r="A70" t="b">
        <v>0</v>
      </c>
      <c r="B70" t="b">
        <v>0</v>
      </c>
      <c r="C70" t="b">
        <v>0</v>
      </c>
      <c r="D70" t="b">
        <v>0</v>
      </c>
      <c r="E70" t="b">
        <v>0</v>
      </c>
      <c r="F70" t="b">
        <v>0</v>
      </c>
      <c r="G70" t="b">
        <v>0</v>
      </c>
      <c r="H70" t="b">
        <v>0</v>
      </c>
      <c r="I70" t="b">
        <v>0</v>
      </c>
      <c r="J70" t="b">
        <v>0</v>
      </c>
      <c r="K70" t="b">
        <v>0</v>
      </c>
      <c r="L70" t="b">
        <v>0</v>
      </c>
      <c r="M70" t="b">
        <v>1</v>
      </c>
      <c r="N70" t="b">
        <v>1</v>
      </c>
      <c r="O70" t="b">
        <v>1</v>
      </c>
      <c r="P70" t="b">
        <v>1</v>
      </c>
      <c r="Q70" t="b">
        <v>0</v>
      </c>
      <c r="R70" t="b">
        <v>0</v>
      </c>
      <c r="S70" t="b">
        <v>0</v>
      </c>
      <c r="T70" t="b">
        <v>1</v>
      </c>
      <c r="U70" t="b">
        <v>0</v>
      </c>
      <c r="V70" t="b">
        <v>0</v>
      </c>
      <c r="W70" t="b">
        <v>0</v>
      </c>
    </row>
    <row r="71" spans="1:23" x14ac:dyDescent="0.25">
      <c r="A71" t="b">
        <v>0</v>
      </c>
      <c r="B71" t="b">
        <v>0</v>
      </c>
      <c r="C71" t="b">
        <v>0</v>
      </c>
      <c r="D71" t="b">
        <v>0</v>
      </c>
      <c r="E71" t="b">
        <v>0</v>
      </c>
      <c r="F71" t="b">
        <v>0</v>
      </c>
      <c r="G71" t="b">
        <v>0</v>
      </c>
      <c r="H71" t="b">
        <v>0</v>
      </c>
      <c r="I71" t="b">
        <v>0</v>
      </c>
      <c r="J71" t="b">
        <v>0</v>
      </c>
      <c r="K71" t="b">
        <v>0</v>
      </c>
      <c r="L71" t="b">
        <v>0</v>
      </c>
      <c r="M71" t="b">
        <v>0</v>
      </c>
      <c r="N71" t="b">
        <v>0</v>
      </c>
      <c r="O71" t="b">
        <v>0</v>
      </c>
      <c r="P71" t="b">
        <v>0</v>
      </c>
      <c r="Q71" t="b">
        <v>0</v>
      </c>
      <c r="R71" t="b">
        <v>0</v>
      </c>
      <c r="S71" t="b">
        <v>0</v>
      </c>
      <c r="T71" t="b">
        <v>1</v>
      </c>
      <c r="U71" t="b">
        <v>1</v>
      </c>
      <c r="V71" t="b">
        <v>0</v>
      </c>
      <c r="W71" t="b">
        <v>1</v>
      </c>
    </row>
    <row r="72" spans="1:23" x14ac:dyDescent="0.25">
      <c r="A72" t="b">
        <v>0</v>
      </c>
      <c r="B72" t="b">
        <v>0</v>
      </c>
      <c r="C72" t="b">
        <v>0</v>
      </c>
      <c r="D72" t="b">
        <v>0</v>
      </c>
      <c r="E72" t="b">
        <v>0</v>
      </c>
      <c r="F72" t="b">
        <v>0</v>
      </c>
      <c r="G72" t="b">
        <v>0</v>
      </c>
      <c r="H72" t="b">
        <v>0</v>
      </c>
      <c r="I72" t="b">
        <v>0</v>
      </c>
      <c r="J72" t="b">
        <v>0</v>
      </c>
      <c r="K72" t="b">
        <v>0</v>
      </c>
      <c r="L72" t="b">
        <v>0</v>
      </c>
      <c r="M72" t="b">
        <v>0</v>
      </c>
      <c r="N72" t="b">
        <v>0</v>
      </c>
      <c r="O72" t="b">
        <v>1</v>
      </c>
      <c r="P72" t="b">
        <v>0</v>
      </c>
      <c r="Q72" t="b">
        <v>0</v>
      </c>
      <c r="R72" t="b">
        <v>0</v>
      </c>
      <c r="S72" t="b">
        <v>0</v>
      </c>
      <c r="T72" t="b">
        <v>1</v>
      </c>
      <c r="U72" t="b">
        <v>0</v>
      </c>
      <c r="V72" t="b">
        <v>0</v>
      </c>
      <c r="W72" t="b">
        <v>0</v>
      </c>
    </row>
    <row r="73" spans="1:23" x14ac:dyDescent="0.25">
      <c r="A73" t="b">
        <v>0</v>
      </c>
      <c r="B73" t="b">
        <v>0</v>
      </c>
      <c r="C73" t="b">
        <v>0</v>
      </c>
      <c r="D73" t="b">
        <v>0</v>
      </c>
      <c r="E73" t="b">
        <v>0</v>
      </c>
      <c r="F73" t="b">
        <v>0</v>
      </c>
      <c r="G73" t="b">
        <v>0</v>
      </c>
      <c r="H73" t="b">
        <v>0</v>
      </c>
      <c r="I73" t="b">
        <v>0</v>
      </c>
      <c r="J73" t="b">
        <v>0</v>
      </c>
      <c r="K73" t="b">
        <v>0</v>
      </c>
      <c r="L73" t="b">
        <v>0</v>
      </c>
      <c r="M73" t="b">
        <v>0</v>
      </c>
      <c r="N73" t="b">
        <v>0</v>
      </c>
      <c r="O73" t="b">
        <v>0</v>
      </c>
      <c r="P73" t="b">
        <v>0</v>
      </c>
      <c r="Q73" t="b">
        <v>0</v>
      </c>
      <c r="R73" t="b">
        <v>0</v>
      </c>
      <c r="S73" t="b">
        <v>0</v>
      </c>
      <c r="T73" t="b">
        <v>0</v>
      </c>
      <c r="U73" t="b">
        <v>0</v>
      </c>
      <c r="V73" t="b">
        <v>0</v>
      </c>
      <c r="W73" t="b">
        <v>0</v>
      </c>
    </row>
    <row r="74" spans="1:23" x14ac:dyDescent="0.25">
      <c r="A74" t="b">
        <v>0</v>
      </c>
      <c r="B74" t="b">
        <v>0</v>
      </c>
      <c r="C74" t="b">
        <v>0</v>
      </c>
      <c r="D74" t="b">
        <v>0</v>
      </c>
      <c r="E74" t="b">
        <v>0</v>
      </c>
      <c r="F74" t="b">
        <v>0</v>
      </c>
      <c r="G74" t="b">
        <v>0</v>
      </c>
      <c r="H74" t="b">
        <v>0</v>
      </c>
      <c r="I74" t="b">
        <v>0</v>
      </c>
      <c r="J74" t="b">
        <v>0</v>
      </c>
      <c r="K74" t="b">
        <v>0</v>
      </c>
      <c r="L74" t="b">
        <v>0</v>
      </c>
      <c r="M74" t="b">
        <v>0</v>
      </c>
      <c r="N74" t="b">
        <v>0</v>
      </c>
      <c r="O74" t="b">
        <v>0</v>
      </c>
      <c r="P74" t="b">
        <v>0</v>
      </c>
      <c r="Q74" t="b">
        <v>0</v>
      </c>
      <c r="R74" t="b">
        <v>0</v>
      </c>
      <c r="S74" t="b">
        <v>0</v>
      </c>
      <c r="T74" t="b">
        <v>0</v>
      </c>
      <c r="U74" t="b">
        <v>0</v>
      </c>
      <c r="V74" t="b">
        <v>0</v>
      </c>
      <c r="W74" t="b">
        <v>0</v>
      </c>
    </row>
    <row r="75" spans="1:23" x14ac:dyDescent="0.25">
      <c r="A75" t="b">
        <v>0</v>
      </c>
      <c r="B75" t="b">
        <v>0</v>
      </c>
      <c r="C75" t="b">
        <v>0</v>
      </c>
      <c r="D75" t="b">
        <v>0</v>
      </c>
      <c r="E75" t="b">
        <v>0</v>
      </c>
      <c r="F75" t="b">
        <v>0</v>
      </c>
      <c r="G75" t="b">
        <v>0</v>
      </c>
      <c r="H75" t="b">
        <v>0</v>
      </c>
      <c r="I75" t="b">
        <v>0</v>
      </c>
      <c r="J75" t="b">
        <v>0</v>
      </c>
      <c r="K75" t="b">
        <v>0</v>
      </c>
      <c r="L75" t="b">
        <v>0</v>
      </c>
      <c r="M75" t="b">
        <v>0</v>
      </c>
      <c r="N75" t="b">
        <v>0</v>
      </c>
      <c r="O75" t="b">
        <v>0</v>
      </c>
      <c r="P75" t="b">
        <v>0</v>
      </c>
      <c r="Q75" t="b">
        <v>0</v>
      </c>
      <c r="R75" t="b">
        <v>0</v>
      </c>
      <c r="S75" t="b">
        <v>0</v>
      </c>
      <c r="T75" t="b">
        <v>0</v>
      </c>
      <c r="U75" t="b">
        <v>0</v>
      </c>
      <c r="V75" t="b">
        <v>0</v>
      </c>
      <c r="W75" t="b">
        <v>0</v>
      </c>
    </row>
    <row r="76" spans="1:23" x14ac:dyDescent="0.25">
      <c r="A76" t="b">
        <v>0</v>
      </c>
      <c r="B76" t="b">
        <v>0</v>
      </c>
      <c r="C76" t="b">
        <v>0</v>
      </c>
      <c r="D76" t="b">
        <v>0</v>
      </c>
      <c r="E76" t="b">
        <v>0</v>
      </c>
      <c r="F76" t="b">
        <v>0</v>
      </c>
      <c r="G76" t="b">
        <v>0</v>
      </c>
      <c r="H76" t="b">
        <v>0</v>
      </c>
      <c r="I76" t="b">
        <v>0</v>
      </c>
      <c r="J76" t="b">
        <v>0</v>
      </c>
      <c r="K76" t="b">
        <v>0</v>
      </c>
      <c r="L76" t="b">
        <v>0</v>
      </c>
      <c r="M76" t="b">
        <v>0</v>
      </c>
      <c r="N76" t="b">
        <v>0</v>
      </c>
      <c r="O76" t="b">
        <v>0</v>
      </c>
      <c r="P76" t="b">
        <v>0</v>
      </c>
      <c r="Q76" t="b">
        <v>0</v>
      </c>
      <c r="R76" t="b">
        <v>0</v>
      </c>
      <c r="S76" t="b">
        <v>0</v>
      </c>
      <c r="T76" t="b">
        <v>0</v>
      </c>
      <c r="U76" t="b">
        <v>0</v>
      </c>
      <c r="V76" t="b">
        <v>0</v>
      </c>
      <c r="W76" t="b">
        <v>0</v>
      </c>
    </row>
    <row r="77" spans="1:23" x14ac:dyDescent="0.25">
      <c r="A77" t="b">
        <v>0</v>
      </c>
      <c r="B77" t="b">
        <v>0</v>
      </c>
      <c r="C77" t="b">
        <v>0</v>
      </c>
      <c r="D77" t="b">
        <v>0</v>
      </c>
      <c r="E77" t="b">
        <v>0</v>
      </c>
      <c r="F77" t="b">
        <v>0</v>
      </c>
      <c r="G77" t="b">
        <v>0</v>
      </c>
      <c r="H77" t="b">
        <v>0</v>
      </c>
      <c r="I77" t="b">
        <v>0</v>
      </c>
      <c r="J77" t="b">
        <v>0</v>
      </c>
      <c r="K77" t="b">
        <v>0</v>
      </c>
      <c r="L77" t="b">
        <v>0</v>
      </c>
      <c r="M77" t="b">
        <v>0</v>
      </c>
      <c r="N77" t="b">
        <v>0</v>
      </c>
      <c r="O77" t="b">
        <v>0</v>
      </c>
      <c r="P77" t="b">
        <v>0</v>
      </c>
      <c r="Q77" t="b">
        <v>0</v>
      </c>
      <c r="R77" t="b">
        <v>0</v>
      </c>
      <c r="S77" t="b">
        <v>0</v>
      </c>
      <c r="T77" t="b">
        <v>0</v>
      </c>
      <c r="U77" t="b">
        <v>0</v>
      </c>
      <c r="V77" t="b">
        <v>0</v>
      </c>
      <c r="W77" t="b">
        <v>0</v>
      </c>
    </row>
    <row r="78" spans="1:23" x14ac:dyDescent="0.25">
      <c r="A78" t="b">
        <v>0</v>
      </c>
      <c r="B78" t="b">
        <v>0</v>
      </c>
      <c r="C78" t="b">
        <v>0</v>
      </c>
      <c r="D78" t="b">
        <v>0</v>
      </c>
      <c r="E78" t="b">
        <v>0</v>
      </c>
      <c r="F78" t="b">
        <v>0</v>
      </c>
      <c r="G78" t="b">
        <v>0</v>
      </c>
      <c r="H78" t="b">
        <v>0</v>
      </c>
      <c r="I78" t="b">
        <v>0</v>
      </c>
      <c r="J78" t="b">
        <v>0</v>
      </c>
      <c r="K78" t="b">
        <v>0</v>
      </c>
      <c r="L78" t="b">
        <v>0</v>
      </c>
      <c r="M78" t="b">
        <v>0</v>
      </c>
      <c r="N78" t="b">
        <v>0</v>
      </c>
      <c r="O78" t="b">
        <v>0</v>
      </c>
      <c r="P78" t="b">
        <v>0</v>
      </c>
      <c r="Q78" t="b">
        <v>0</v>
      </c>
      <c r="R78" t="b">
        <v>0</v>
      </c>
      <c r="S78" t="b">
        <v>0</v>
      </c>
      <c r="T78" t="b">
        <v>0</v>
      </c>
      <c r="U78" t="b">
        <v>0</v>
      </c>
      <c r="V78" t="b">
        <v>0</v>
      </c>
      <c r="W78" t="b">
        <v>1</v>
      </c>
    </row>
    <row r="79" spans="1:23" x14ac:dyDescent="0.25">
      <c r="A79" t="b">
        <v>0</v>
      </c>
      <c r="B79" t="b">
        <v>0</v>
      </c>
      <c r="C79" t="b">
        <v>0</v>
      </c>
      <c r="D79" t="b">
        <v>0</v>
      </c>
      <c r="E79" t="b">
        <v>0</v>
      </c>
      <c r="F79" t="b">
        <v>0</v>
      </c>
      <c r="G79" t="b">
        <v>0</v>
      </c>
      <c r="H79" t="b">
        <v>0</v>
      </c>
      <c r="I79" t="b">
        <v>0</v>
      </c>
      <c r="J79" t="b">
        <v>0</v>
      </c>
      <c r="K79" t="b">
        <v>0</v>
      </c>
      <c r="L79" t="b">
        <v>0</v>
      </c>
      <c r="M79" t="b">
        <v>0</v>
      </c>
      <c r="N79" t="b">
        <v>0</v>
      </c>
      <c r="O79" t="b">
        <v>1</v>
      </c>
      <c r="P79" t="b">
        <v>0</v>
      </c>
      <c r="Q79" t="b">
        <v>0</v>
      </c>
      <c r="R79" t="b">
        <v>0</v>
      </c>
      <c r="S79" t="b">
        <v>0</v>
      </c>
      <c r="T79" t="b">
        <v>1</v>
      </c>
      <c r="U79" t="b">
        <v>1</v>
      </c>
      <c r="V79" t="b">
        <v>1</v>
      </c>
      <c r="W79" t="b">
        <v>1</v>
      </c>
    </row>
    <row r="80" spans="1:23" x14ac:dyDescent="0.25">
      <c r="A80" t="b">
        <v>0</v>
      </c>
      <c r="B80" t="b">
        <v>0</v>
      </c>
      <c r="C80" t="b">
        <v>0</v>
      </c>
      <c r="D80" t="b">
        <v>0</v>
      </c>
      <c r="E80" t="b">
        <v>0</v>
      </c>
      <c r="F80" t="b">
        <v>0</v>
      </c>
      <c r="G80" t="b">
        <v>0</v>
      </c>
      <c r="H80" t="b">
        <v>0</v>
      </c>
      <c r="I80" t="b">
        <v>0</v>
      </c>
      <c r="J80" t="b">
        <v>0</v>
      </c>
      <c r="K80" t="b">
        <v>0</v>
      </c>
      <c r="L80" t="b">
        <v>0</v>
      </c>
      <c r="M80" t="b">
        <v>0</v>
      </c>
      <c r="N80" t="b">
        <v>0</v>
      </c>
      <c r="O80" t="b">
        <v>0</v>
      </c>
      <c r="P80" t="b">
        <v>0</v>
      </c>
      <c r="Q80" t="b">
        <v>0</v>
      </c>
      <c r="R80" t="b">
        <v>0</v>
      </c>
      <c r="S80" t="b">
        <v>0</v>
      </c>
      <c r="T80" t="b">
        <v>0</v>
      </c>
      <c r="U80" t="b">
        <v>0</v>
      </c>
      <c r="V80" t="b">
        <v>0</v>
      </c>
      <c r="W80" t="b">
        <v>0</v>
      </c>
    </row>
    <row r="81" spans="1:23" x14ac:dyDescent="0.25">
      <c r="A81" t="b">
        <v>0</v>
      </c>
      <c r="B81" t="b">
        <v>0</v>
      </c>
      <c r="C81" t="b">
        <v>0</v>
      </c>
      <c r="D81" t="b">
        <v>0</v>
      </c>
      <c r="E81" t="b">
        <v>0</v>
      </c>
      <c r="F81" t="b">
        <v>0</v>
      </c>
      <c r="G81" t="b">
        <v>0</v>
      </c>
      <c r="H81" t="b">
        <v>0</v>
      </c>
      <c r="I81" t="b">
        <v>0</v>
      </c>
      <c r="J81" t="b">
        <v>0</v>
      </c>
      <c r="K81" t="b">
        <v>0</v>
      </c>
      <c r="L81" t="b">
        <v>0</v>
      </c>
      <c r="M81" t="b">
        <v>0</v>
      </c>
      <c r="N81" t="b">
        <v>0</v>
      </c>
      <c r="O81" t="b">
        <v>0</v>
      </c>
      <c r="P81" t="b">
        <v>0</v>
      </c>
      <c r="Q81" t="b">
        <v>0</v>
      </c>
      <c r="R81" t="b">
        <v>0</v>
      </c>
      <c r="S81" t="b">
        <v>0</v>
      </c>
      <c r="T81" t="b">
        <v>0</v>
      </c>
      <c r="U81" t="b">
        <v>0</v>
      </c>
      <c r="V81" t="b">
        <v>0</v>
      </c>
      <c r="W81" t="b">
        <v>0</v>
      </c>
    </row>
    <row r="82" spans="1:23" x14ac:dyDescent="0.25">
      <c r="A82" t="b">
        <v>0</v>
      </c>
      <c r="B82" t="b">
        <v>0</v>
      </c>
      <c r="C82" t="b">
        <v>0</v>
      </c>
      <c r="D82" t="b">
        <v>0</v>
      </c>
      <c r="E82" t="b">
        <v>0</v>
      </c>
      <c r="F82" t="b">
        <v>0</v>
      </c>
      <c r="G82" t="b">
        <v>0</v>
      </c>
      <c r="H82" t="b">
        <v>0</v>
      </c>
      <c r="I82" t="b">
        <v>0</v>
      </c>
      <c r="J82" t="b">
        <v>0</v>
      </c>
      <c r="K82" t="b">
        <v>0</v>
      </c>
      <c r="L82" t="b">
        <v>0</v>
      </c>
      <c r="M82" t="b">
        <v>0</v>
      </c>
      <c r="N82" t="b">
        <v>0</v>
      </c>
      <c r="O82" t="b">
        <v>0</v>
      </c>
      <c r="P82" t="b">
        <v>0</v>
      </c>
      <c r="Q82" t="b">
        <v>0</v>
      </c>
      <c r="R82" t="b">
        <v>0</v>
      </c>
      <c r="S82" t="b">
        <v>0</v>
      </c>
      <c r="T82" t="b">
        <v>0</v>
      </c>
      <c r="U82" t="b">
        <v>0</v>
      </c>
      <c r="V82" t="b">
        <v>0</v>
      </c>
      <c r="W82" t="b">
        <v>0</v>
      </c>
    </row>
    <row r="83" spans="1:23" x14ac:dyDescent="0.25">
      <c r="A83" t="b">
        <v>0</v>
      </c>
      <c r="B83" t="b">
        <v>0</v>
      </c>
      <c r="C83" t="b">
        <v>0</v>
      </c>
      <c r="D83" t="b">
        <v>0</v>
      </c>
      <c r="E83" t="b">
        <v>0</v>
      </c>
      <c r="F83" t="b">
        <v>0</v>
      </c>
      <c r="G83" t="b">
        <v>0</v>
      </c>
      <c r="H83" t="b">
        <v>0</v>
      </c>
      <c r="I83" t="b">
        <v>0</v>
      </c>
      <c r="J83" t="b">
        <v>0</v>
      </c>
      <c r="K83" t="b">
        <v>0</v>
      </c>
      <c r="L83" t="b">
        <v>0</v>
      </c>
      <c r="M83" t="b">
        <v>0</v>
      </c>
      <c r="N83" t="b">
        <v>0</v>
      </c>
      <c r="O83" t="b">
        <v>0</v>
      </c>
      <c r="P83" t="b">
        <v>0</v>
      </c>
      <c r="Q83" t="b">
        <v>0</v>
      </c>
      <c r="R83" t="b">
        <v>0</v>
      </c>
      <c r="S83" t="b">
        <v>0</v>
      </c>
      <c r="T83" t="b">
        <v>0</v>
      </c>
      <c r="U83" t="b">
        <v>0</v>
      </c>
      <c r="V83" t="b">
        <v>0</v>
      </c>
      <c r="W83" t="b">
        <v>0</v>
      </c>
    </row>
    <row r="84" spans="1:23" x14ac:dyDescent="0.25">
      <c r="A84" t="b">
        <v>0</v>
      </c>
      <c r="B84" t="b">
        <v>0</v>
      </c>
      <c r="C84" t="b">
        <v>0</v>
      </c>
      <c r="D84" t="b">
        <v>0</v>
      </c>
      <c r="E84" t="b">
        <v>0</v>
      </c>
      <c r="F84" t="b">
        <v>0</v>
      </c>
      <c r="G84" t="b">
        <v>0</v>
      </c>
      <c r="H84" t="b">
        <v>0</v>
      </c>
      <c r="I84" t="b">
        <v>0</v>
      </c>
      <c r="J84" t="b">
        <v>0</v>
      </c>
      <c r="K84" t="b">
        <v>0</v>
      </c>
      <c r="L84" t="b">
        <v>0</v>
      </c>
      <c r="M84" t="b">
        <v>0</v>
      </c>
      <c r="N84" t="b">
        <v>0</v>
      </c>
      <c r="O84" t="b">
        <v>0</v>
      </c>
      <c r="P84" t="b">
        <v>0</v>
      </c>
      <c r="Q84" t="b">
        <v>0</v>
      </c>
      <c r="R84" t="b">
        <v>0</v>
      </c>
      <c r="S84" t="b">
        <v>0</v>
      </c>
      <c r="T84" t="b">
        <v>1</v>
      </c>
      <c r="U84" t="b">
        <v>0</v>
      </c>
      <c r="V84" t="b">
        <v>0</v>
      </c>
      <c r="W84" t="b">
        <v>0</v>
      </c>
    </row>
    <row r="85" spans="1:23" x14ac:dyDescent="0.25">
      <c r="A85" t="b">
        <v>0</v>
      </c>
      <c r="B85" t="b">
        <v>0</v>
      </c>
      <c r="C85" t="b">
        <v>0</v>
      </c>
      <c r="D85" t="b">
        <v>0</v>
      </c>
      <c r="E85" t="b">
        <v>0</v>
      </c>
      <c r="F85" t="b">
        <v>0</v>
      </c>
      <c r="G85" t="b">
        <v>0</v>
      </c>
      <c r="H85" t="b">
        <v>0</v>
      </c>
      <c r="I85" t="b">
        <v>0</v>
      </c>
      <c r="J85" t="b">
        <v>0</v>
      </c>
      <c r="K85" t="b">
        <v>0</v>
      </c>
      <c r="L85" t="b">
        <v>0</v>
      </c>
      <c r="M85" t="b">
        <v>0</v>
      </c>
      <c r="N85" t="b">
        <v>0</v>
      </c>
      <c r="O85" t="b">
        <v>0</v>
      </c>
      <c r="P85" t="b">
        <v>0</v>
      </c>
      <c r="Q85" t="b">
        <v>0</v>
      </c>
      <c r="R85" t="b">
        <v>0</v>
      </c>
      <c r="S85" t="b">
        <v>0</v>
      </c>
      <c r="T85" t="b">
        <v>1</v>
      </c>
      <c r="U85" t="b">
        <v>0</v>
      </c>
      <c r="V85" t="b">
        <v>0</v>
      </c>
      <c r="W85" t="b">
        <v>0</v>
      </c>
    </row>
    <row r="86" spans="1:23" x14ac:dyDescent="0.25">
      <c r="A86" t="b">
        <v>0</v>
      </c>
      <c r="B86" t="b">
        <v>0</v>
      </c>
      <c r="C86" t="b">
        <v>0</v>
      </c>
      <c r="D86" t="b">
        <v>0</v>
      </c>
      <c r="E86" t="b">
        <v>0</v>
      </c>
      <c r="F86" t="b">
        <v>0</v>
      </c>
      <c r="G86" t="b">
        <v>0</v>
      </c>
      <c r="H86" t="b">
        <v>0</v>
      </c>
      <c r="I86" t="b">
        <v>0</v>
      </c>
      <c r="J86" t="b">
        <v>0</v>
      </c>
      <c r="K86" t="b">
        <v>0</v>
      </c>
      <c r="L86" t="b">
        <v>0</v>
      </c>
      <c r="M86" t="b">
        <v>0</v>
      </c>
      <c r="N86" t="b">
        <v>0</v>
      </c>
      <c r="O86" t="b">
        <v>0</v>
      </c>
      <c r="P86" t="b">
        <v>0</v>
      </c>
      <c r="Q86" t="b">
        <v>0</v>
      </c>
      <c r="R86" t="b">
        <v>0</v>
      </c>
      <c r="S86" t="b">
        <v>0</v>
      </c>
      <c r="T86" t="b">
        <v>0</v>
      </c>
      <c r="U86" t="b">
        <v>0</v>
      </c>
      <c r="V86" t="b">
        <v>0</v>
      </c>
      <c r="W86" t="b">
        <v>0</v>
      </c>
    </row>
    <row r="87" spans="1:23" x14ac:dyDescent="0.25">
      <c r="A87" t="b">
        <v>0</v>
      </c>
      <c r="B87" t="b">
        <v>0</v>
      </c>
      <c r="C87" t="b">
        <v>0</v>
      </c>
      <c r="D87" t="b">
        <v>0</v>
      </c>
      <c r="E87" t="b">
        <v>0</v>
      </c>
      <c r="F87" t="b">
        <v>0</v>
      </c>
      <c r="G87" t="b">
        <v>0</v>
      </c>
      <c r="H87" t="b">
        <v>0</v>
      </c>
      <c r="I87" t="b">
        <v>0</v>
      </c>
      <c r="J87" t="b">
        <v>0</v>
      </c>
      <c r="K87" t="b">
        <v>0</v>
      </c>
      <c r="L87" t="b">
        <v>0</v>
      </c>
      <c r="M87" t="b">
        <v>0</v>
      </c>
      <c r="N87" t="b">
        <v>0</v>
      </c>
      <c r="O87" t="b">
        <v>0</v>
      </c>
      <c r="P87" t="b">
        <v>0</v>
      </c>
      <c r="Q87" t="b">
        <v>0</v>
      </c>
      <c r="R87" t="b">
        <v>0</v>
      </c>
      <c r="S87" t="b">
        <v>0</v>
      </c>
      <c r="T87" t="b">
        <v>1</v>
      </c>
      <c r="U87" t="b">
        <v>1</v>
      </c>
      <c r="V87" t="b">
        <v>1</v>
      </c>
      <c r="W87" t="b">
        <v>1</v>
      </c>
    </row>
    <row r="88" spans="1:23" x14ac:dyDescent="0.25">
      <c r="A88" t="b">
        <v>0</v>
      </c>
      <c r="B88" t="b">
        <v>0</v>
      </c>
      <c r="C88" t="b">
        <v>0</v>
      </c>
      <c r="D88" t="b">
        <v>0</v>
      </c>
      <c r="E88" t="b">
        <v>0</v>
      </c>
      <c r="F88" t="b">
        <v>0</v>
      </c>
      <c r="G88" t="b">
        <v>0</v>
      </c>
      <c r="H88" t="b">
        <v>0</v>
      </c>
      <c r="I88" t="b">
        <v>0</v>
      </c>
      <c r="J88" t="b">
        <v>0</v>
      </c>
      <c r="K88" t="b">
        <v>0</v>
      </c>
      <c r="L88" t="b">
        <v>0</v>
      </c>
      <c r="M88" t="b">
        <v>0</v>
      </c>
      <c r="N88" t="b">
        <v>0</v>
      </c>
      <c r="O88" t="b">
        <v>0</v>
      </c>
      <c r="P88" t="b">
        <v>0</v>
      </c>
      <c r="Q88" t="b">
        <v>0</v>
      </c>
      <c r="R88" t="b">
        <v>0</v>
      </c>
      <c r="S88" t="b">
        <v>0</v>
      </c>
      <c r="T88" t="b">
        <v>1</v>
      </c>
      <c r="U88" t="b">
        <v>1</v>
      </c>
      <c r="V88" t="b">
        <v>1</v>
      </c>
      <c r="W88" t="b">
        <v>1</v>
      </c>
    </row>
    <row r="89" spans="1:23" x14ac:dyDescent="0.25">
      <c r="A89" t="b">
        <v>0</v>
      </c>
      <c r="B89" t="b">
        <v>0</v>
      </c>
      <c r="C89" t="b">
        <v>0</v>
      </c>
      <c r="D89" t="b">
        <v>0</v>
      </c>
      <c r="E89" t="b">
        <v>0</v>
      </c>
      <c r="F89" t="b">
        <v>0</v>
      </c>
      <c r="G89" t="b">
        <v>0</v>
      </c>
      <c r="H89" t="b">
        <v>0</v>
      </c>
      <c r="I89" t="b">
        <v>0</v>
      </c>
      <c r="J89" t="b">
        <v>0</v>
      </c>
      <c r="K89" t="b">
        <v>0</v>
      </c>
      <c r="L89" t="b">
        <v>0</v>
      </c>
      <c r="M89" t="b">
        <v>0</v>
      </c>
      <c r="N89" t="b">
        <v>0</v>
      </c>
      <c r="O89" t="b">
        <v>0</v>
      </c>
      <c r="P89" t="b">
        <v>0</v>
      </c>
      <c r="Q89" t="b">
        <v>0</v>
      </c>
      <c r="R89" t="b">
        <v>0</v>
      </c>
      <c r="S89" t="b">
        <v>0</v>
      </c>
      <c r="T89" t="b">
        <v>1</v>
      </c>
      <c r="U89" t="b">
        <v>1</v>
      </c>
      <c r="V89" t="b">
        <v>1</v>
      </c>
      <c r="W89" t="b">
        <v>1</v>
      </c>
    </row>
    <row r="90" spans="1:23" x14ac:dyDescent="0.25">
      <c r="A90" t="b">
        <v>0</v>
      </c>
      <c r="B90" t="b">
        <v>0</v>
      </c>
      <c r="C90" t="b">
        <v>0</v>
      </c>
      <c r="D90" t="b">
        <v>0</v>
      </c>
      <c r="E90" t="b">
        <v>0</v>
      </c>
      <c r="F90" t="b">
        <v>0</v>
      </c>
      <c r="G90" t="b">
        <v>0</v>
      </c>
      <c r="H90" t="b">
        <v>0</v>
      </c>
      <c r="I90" t="b">
        <v>0</v>
      </c>
      <c r="J90" t="b">
        <v>0</v>
      </c>
      <c r="K90" t="b">
        <v>0</v>
      </c>
      <c r="L90" t="b">
        <v>0</v>
      </c>
      <c r="M90" t="b">
        <v>0</v>
      </c>
      <c r="N90" t="b">
        <v>0</v>
      </c>
      <c r="O90" t="b">
        <v>0</v>
      </c>
      <c r="P90" t="b">
        <v>0</v>
      </c>
      <c r="Q90" t="b">
        <v>0</v>
      </c>
      <c r="R90" t="b">
        <v>0</v>
      </c>
      <c r="S90" t="b">
        <v>0</v>
      </c>
      <c r="T90" t="b">
        <v>1</v>
      </c>
      <c r="U90" t="b">
        <v>1</v>
      </c>
      <c r="V90" t="b">
        <v>1</v>
      </c>
      <c r="W90" t="b">
        <v>1</v>
      </c>
    </row>
    <row r="91" spans="1:23" x14ac:dyDescent="0.25">
      <c r="A91" t="b">
        <v>0</v>
      </c>
      <c r="B91" t="b">
        <v>0</v>
      </c>
      <c r="C91" t="b">
        <v>0</v>
      </c>
      <c r="D91" t="b">
        <v>0</v>
      </c>
      <c r="E91" t="b">
        <v>0</v>
      </c>
      <c r="F91" t="b">
        <v>0</v>
      </c>
      <c r="G91" t="b">
        <v>0</v>
      </c>
      <c r="H91" t="b">
        <v>0</v>
      </c>
      <c r="I91" t="b">
        <v>0</v>
      </c>
      <c r="J91" t="b">
        <v>0</v>
      </c>
      <c r="K91" t="b">
        <v>0</v>
      </c>
      <c r="L91" t="b">
        <v>0</v>
      </c>
      <c r="M91" t="b">
        <v>0</v>
      </c>
      <c r="N91" t="b">
        <v>0</v>
      </c>
      <c r="O91" t="b">
        <v>0</v>
      </c>
      <c r="P91" t="b">
        <v>0</v>
      </c>
      <c r="Q91" t="b">
        <v>0</v>
      </c>
      <c r="R91" t="b">
        <v>0</v>
      </c>
      <c r="S91" t="b">
        <v>0</v>
      </c>
      <c r="T91" t="b">
        <v>0</v>
      </c>
      <c r="U91" t="b">
        <v>0</v>
      </c>
      <c r="V91" t="b">
        <v>0</v>
      </c>
      <c r="W91" t="b">
        <v>0</v>
      </c>
    </row>
    <row r="92" spans="1:23" x14ac:dyDescent="0.25">
      <c r="A92" t="b">
        <v>0</v>
      </c>
      <c r="B92" t="b">
        <v>0</v>
      </c>
      <c r="C92" t="b">
        <v>0</v>
      </c>
      <c r="D92" t="b">
        <v>0</v>
      </c>
      <c r="E92" t="b">
        <v>0</v>
      </c>
      <c r="F92" t="b">
        <v>0</v>
      </c>
      <c r="G92" t="b">
        <v>0</v>
      </c>
      <c r="H92" t="b">
        <v>0</v>
      </c>
      <c r="I92" t="b">
        <v>0</v>
      </c>
      <c r="J92" t="b">
        <v>0</v>
      </c>
      <c r="K92" t="b">
        <v>0</v>
      </c>
      <c r="L92" t="b">
        <v>0</v>
      </c>
      <c r="M92" t="b">
        <v>0</v>
      </c>
      <c r="N92" t="b">
        <v>0</v>
      </c>
      <c r="O92" t="b">
        <v>0</v>
      </c>
      <c r="P92" t="b">
        <v>0</v>
      </c>
      <c r="Q92" t="b">
        <v>0</v>
      </c>
      <c r="R92" t="b">
        <v>0</v>
      </c>
      <c r="S92" t="b">
        <v>0</v>
      </c>
      <c r="T92" t="b">
        <v>1</v>
      </c>
      <c r="U92" t="b">
        <v>1</v>
      </c>
      <c r="V92" t="b">
        <v>1</v>
      </c>
      <c r="W92" t="b">
        <v>1</v>
      </c>
    </row>
    <row r="93" spans="1:23" x14ac:dyDescent="0.25">
      <c r="A93" t="b">
        <v>0</v>
      </c>
      <c r="B93" t="b">
        <v>0</v>
      </c>
      <c r="C93" t="b">
        <v>0</v>
      </c>
      <c r="D93" t="b">
        <v>0</v>
      </c>
      <c r="E93" t="b">
        <v>0</v>
      </c>
      <c r="F93" t="b">
        <v>0</v>
      </c>
      <c r="G93" t="b">
        <v>0</v>
      </c>
      <c r="H93" t="b">
        <v>0</v>
      </c>
      <c r="I93" t="b">
        <v>0</v>
      </c>
      <c r="J93" t="b">
        <v>0</v>
      </c>
      <c r="K93" t="b">
        <v>0</v>
      </c>
      <c r="L93" t="b">
        <v>0</v>
      </c>
      <c r="M93" t="b">
        <v>0</v>
      </c>
      <c r="N93" t="b">
        <v>0</v>
      </c>
      <c r="O93" t="b">
        <v>0</v>
      </c>
      <c r="P93" t="b">
        <v>0</v>
      </c>
      <c r="Q93" t="b">
        <v>0</v>
      </c>
      <c r="R93" t="b">
        <v>0</v>
      </c>
      <c r="S93" t="b">
        <v>0</v>
      </c>
      <c r="T93" t="b">
        <v>1</v>
      </c>
      <c r="U93" t="b">
        <v>0</v>
      </c>
      <c r="V93" t="b">
        <v>0</v>
      </c>
      <c r="W93" t="b">
        <v>0</v>
      </c>
    </row>
    <row r="94" spans="1:23" x14ac:dyDescent="0.25">
      <c r="A94" t="b">
        <v>0</v>
      </c>
      <c r="B94" t="b">
        <v>0</v>
      </c>
      <c r="C94" t="b">
        <v>0</v>
      </c>
      <c r="D94" t="b">
        <v>0</v>
      </c>
      <c r="E94" t="b">
        <v>0</v>
      </c>
      <c r="F94" t="b">
        <v>0</v>
      </c>
      <c r="G94" t="b">
        <v>0</v>
      </c>
      <c r="H94" t="b">
        <v>0</v>
      </c>
      <c r="I94" t="b">
        <v>0</v>
      </c>
      <c r="J94" t="b">
        <v>0</v>
      </c>
      <c r="K94" t="b">
        <v>0</v>
      </c>
      <c r="L94" t="b">
        <v>0</v>
      </c>
      <c r="M94" t="b">
        <v>0</v>
      </c>
      <c r="N94" t="b">
        <v>0</v>
      </c>
      <c r="O94" t="b">
        <v>0</v>
      </c>
      <c r="P94" t="b">
        <v>0</v>
      </c>
      <c r="Q94" t="b">
        <v>0</v>
      </c>
      <c r="R94" t="b">
        <v>0</v>
      </c>
      <c r="S94" t="b">
        <v>0</v>
      </c>
      <c r="T94" t="b">
        <v>0</v>
      </c>
      <c r="U94" t="b">
        <v>0</v>
      </c>
      <c r="V94" t="b">
        <v>0</v>
      </c>
      <c r="W94" t="b">
        <v>0</v>
      </c>
    </row>
    <row r="95" spans="1:23" x14ac:dyDescent="0.25">
      <c r="A95" t="b">
        <v>0</v>
      </c>
      <c r="B95" t="b">
        <v>0</v>
      </c>
      <c r="C95" t="b">
        <v>0</v>
      </c>
      <c r="D95" t="b">
        <v>0</v>
      </c>
      <c r="E95" t="b">
        <v>0</v>
      </c>
      <c r="F95" t="b">
        <v>0</v>
      </c>
      <c r="G95" t="b">
        <v>0</v>
      </c>
      <c r="H95" t="b">
        <v>0</v>
      </c>
      <c r="I95" t="b">
        <v>0</v>
      </c>
      <c r="J95" t="b">
        <v>0</v>
      </c>
      <c r="K95" t="b">
        <v>0</v>
      </c>
      <c r="L95" t="b">
        <v>0</v>
      </c>
      <c r="M95" t="b">
        <v>0</v>
      </c>
      <c r="N95" t="b">
        <v>0</v>
      </c>
      <c r="O95" t="b">
        <v>0</v>
      </c>
      <c r="P95" t="b">
        <v>0</v>
      </c>
      <c r="Q95" t="b">
        <v>0</v>
      </c>
      <c r="R95" t="b">
        <v>0</v>
      </c>
      <c r="S95" t="b">
        <v>0</v>
      </c>
      <c r="T95" t="b">
        <v>1</v>
      </c>
      <c r="U95" t="b">
        <v>0</v>
      </c>
      <c r="V95" t="b">
        <v>0</v>
      </c>
      <c r="W95" t="b">
        <v>0</v>
      </c>
    </row>
    <row r="96" spans="1:23" x14ac:dyDescent="0.25">
      <c r="A96" t="b">
        <v>0</v>
      </c>
      <c r="B96" t="b">
        <v>0</v>
      </c>
      <c r="C96" t="b">
        <v>0</v>
      </c>
      <c r="D96" t="b">
        <v>0</v>
      </c>
      <c r="E96" t="b">
        <v>0</v>
      </c>
      <c r="F96" t="b">
        <v>0</v>
      </c>
      <c r="G96" t="b">
        <v>0</v>
      </c>
      <c r="H96" t="b">
        <v>0</v>
      </c>
      <c r="I96" t="b">
        <v>0</v>
      </c>
      <c r="J96" t="b">
        <v>0</v>
      </c>
      <c r="K96" t="b">
        <v>0</v>
      </c>
      <c r="L96" t="b">
        <v>0</v>
      </c>
      <c r="M96" t="b">
        <v>0</v>
      </c>
      <c r="N96" t="b">
        <v>0</v>
      </c>
      <c r="O96" t="b">
        <v>0</v>
      </c>
      <c r="P96" t="b">
        <v>0</v>
      </c>
      <c r="Q96" t="b">
        <v>0</v>
      </c>
      <c r="R96" t="b">
        <v>0</v>
      </c>
      <c r="S96" t="b">
        <v>0</v>
      </c>
      <c r="T96" t="b">
        <v>1</v>
      </c>
      <c r="U96" t="b">
        <v>0</v>
      </c>
      <c r="V96" t="b">
        <v>0</v>
      </c>
      <c r="W96" t="b">
        <v>1</v>
      </c>
    </row>
    <row r="97" spans="1:23" x14ac:dyDescent="0.25">
      <c r="A97" t="b">
        <v>0</v>
      </c>
      <c r="B97" t="b">
        <v>0</v>
      </c>
      <c r="C97" t="b">
        <v>0</v>
      </c>
      <c r="D97" t="b">
        <v>0</v>
      </c>
      <c r="E97" t="b">
        <v>0</v>
      </c>
      <c r="F97" t="b">
        <v>0</v>
      </c>
      <c r="G97" t="b">
        <v>0</v>
      </c>
      <c r="H97" t="b">
        <v>0</v>
      </c>
      <c r="I97" t="b">
        <v>0</v>
      </c>
      <c r="J97" t="b">
        <v>0</v>
      </c>
      <c r="K97" t="b">
        <v>0</v>
      </c>
      <c r="L97" t="b">
        <v>0</v>
      </c>
      <c r="M97" t="b">
        <v>0</v>
      </c>
      <c r="N97" t="b">
        <v>0</v>
      </c>
      <c r="O97" t="b">
        <v>0</v>
      </c>
      <c r="P97" t="b">
        <v>0</v>
      </c>
      <c r="Q97" t="b">
        <v>0</v>
      </c>
      <c r="R97" t="b">
        <v>0</v>
      </c>
      <c r="S97" t="b">
        <v>0</v>
      </c>
      <c r="T97" t="b">
        <v>1</v>
      </c>
      <c r="U97" t="b">
        <v>0</v>
      </c>
      <c r="V97" t="b">
        <v>1</v>
      </c>
      <c r="W97" t="b">
        <v>1</v>
      </c>
    </row>
    <row r="98" spans="1:23" x14ac:dyDescent="0.25">
      <c r="A98" t="b">
        <v>0</v>
      </c>
      <c r="B98" t="b">
        <v>0</v>
      </c>
      <c r="C98" t="b">
        <v>0</v>
      </c>
      <c r="D98" t="b">
        <v>0</v>
      </c>
      <c r="E98" t="b">
        <v>0</v>
      </c>
      <c r="F98" t="b">
        <v>0</v>
      </c>
      <c r="G98" t="b">
        <v>0</v>
      </c>
      <c r="H98" t="b">
        <v>0</v>
      </c>
      <c r="I98" t="b">
        <v>0</v>
      </c>
      <c r="J98" t="b">
        <v>0</v>
      </c>
      <c r="K98" t="b">
        <v>0</v>
      </c>
      <c r="L98" t="b">
        <v>0</v>
      </c>
      <c r="M98" t="b">
        <v>1</v>
      </c>
      <c r="N98" t="b">
        <v>1</v>
      </c>
      <c r="O98" t="b">
        <v>1</v>
      </c>
      <c r="P98" t="b">
        <v>1</v>
      </c>
      <c r="Q98" t="b">
        <v>0</v>
      </c>
      <c r="R98" t="b">
        <v>1</v>
      </c>
      <c r="S98" t="b">
        <v>1</v>
      </c>
      <c r="T98" t="b">
        <v>1</v>
      </c>
      <c r="U98" t="b">
        <v>0</v>
      </c>
      <c r="V98" t="b">
        <v>1</v>
      </c>
      <c r="W98" t="b">
        <v>0</v>
      </c>
    </row>
    <row r="99" spans="1:23" x14ac:dyDescent="0.25">
      <c r="A99" t="b">
        <v>0</v>
      </c>
      <c r="B99" t="b">
        <v>0</v>
      </c>
      <c r="C99" t="b">
        <v>0</v>
      </c>
      <c r="D99" t="b">
        <v>0</v>
      </c>
      <c r="E99" t="b">
        <v>0</v>
      </c>
      <c r="F99" t="b">
        <v>0</v>
      </c>
      <c r="G99" t="b">
        <v>0</v>
      </c>
      <c r="H99" t="b">
        <v>0</v>
      </c>
      <c r="I99" t="b">
        <v>0</v>
      </c>
      <c r="J99" t="b">
        <v>0</v>
      </c>
      <c r="K99" t="b">
        <v>0</v>
      </c>
      <c r="L99" t="b">
        <v>0</v>
      </c>
      <c r="M99" t="b">
        <v>0</v>
      </c>
      <c r="N99" t="b">
        <v>0</v>
      </c>
      <c r="O99" t="b">
        <v>0</v>
      </c>
      <c r="P99" t="b">
        <v>0</v>
      </c>
      <c r="Q99" t="b">
        <v>0</v>
      </c>
      <c r="R99" t="b">
        <v>0</v>
      </c>
      <c r="S99" t="b">
        <v>0</v>
      </c>
      <c r="T99" t="b">
        <v>1</v>
      </c>
      <c r="U99" t="b">
        <v>0</v>
      </c>
      <c r="V99" t="b">
        <v>0</v>
      </c>
      <c r="W99" t="b">
        <v>1</v>
      </c>
    </row>
    <row r="100" spans="1:23" x14ac:dyDescent="0.25">
      <c r="A100" t="b">
        <v>0</v>
      </c>
      <c r="B100" t="b">
        <v>0</v>
      </c>
      <c r="C100" t="b">
        <v>0</v>
      </c>
      <c r="D100" t="b">
        <v>0</v>
      </c>
      <c r="E100" t="b">
        <v>0</v>
      </c>
      <c r="F100" t="b">
        <v>0</v>
      </c>
      <c r="G100" t="b">
        <v>0</v>
      </c>
      <c r="H100" t="b">
        <v>0</v>
      </c>
      <c r="I100" t="b">
        <v>0</v>
      </c>
      <c r="J100" t="b">
        <v>0</v>
      </c>
      <c r="K100" t="b">
        <v>0</v>
      </c>
      <c r="L100" t="b">
        <v>0</v>
      </c>
      <c r="M100" t="b">
        <v>0</v>
      </c>
      <c r="N100" t="b">
        <v>0</v>
      </c>
      <c r="O100" t="b">
        <v>0</v>
      </c>
      <c r="P100" t="b">
        <v>0</v>
      </c>
      <c r="Q100" t="b">
        <v>0</v>
      </c>
      <c r="R100" t="b">
        <v>0</v>
      </c>
      <c r="S100" t="b">
        <v>0</v>
      </c>
      <c r="T100" t="b">
        <v>0</v>
      </c>
      <c r="U100" t="b">
        <v>0</v>
      </c>
      <c r="V100" t="b">
        <v>0</v>
      </c>
      <c r="W100" t="b">
        <v>0</v>
      </c>
    </row>
    <row r="101" spans="1:23" x14ac:dyDescent="0.25">
      <c r="A101" t="b">
        <v>0</v>
      </c>
      <c r="B101" t="b">
        <v>0</v>
      </c>
      <c r="C101" t="b">
        <v>0</v>
      </c>
      <c r="D101" t="b">
        <v>0</v>
      </c>
      <c r="E101" t="b">
        <v>0</v>
      </c>
      <c r="F101" t="b">
        <v>0</v>
      </c>
      <c r="G101" t="b">
        <v>0</v>
      </c>
      <c r="H101" t="b">
        <v>0</v>
      </c>
      <c r="I101" t="b">
        <v>0</v>
      </c>
      <c r="J101" t="b">
        <v>0</v>
      </c>
      <c r="K101" t="b">
        <v>0</v>
      </c>
      <c r="L101" t="b">
        <v>0</v>
      </c>
      <c r="M101" t="b">
        <v>0</v>
      </c>
      <c r="N101" t="b">
        <v>0</v>
      </c>
      <c r="O101" t="b">
        <v>0</v>
      </c>
      <c r="P101" t="b">
        <v>0</v>
      </c>
      <c r="Q101" t="b">
        <v>0</v>
      </c>
      <c r="R101" t="b">
        <v>0</v>
      </c>
      <c r="S101" t="b">
        <v>0</v>
      </c>
      <c r="T101" t="b">
        <v>1</v>
      </c>
      <c r="U101" t="b">
        <v>1</v>
      </c>
      <c r="V101" t="b">
        <v>0</v>
      </c>
      <c r="W101" t="b">
        <v>0</v>
      </c>
    </row>
    <row r="102" spans="1:23" x14ac:dyDescent="0.25">
      <c r="A102" t="b">
        <v>0</v>
      </c>
      <c r="B102" t="b">
        <v>0</v>
      </c>
      <c r="C102" t="b">
        <v>0</v>
      </c>
      <c r="D102" t="b">
        <v>0</v>
      </c>
      <c r="E102" t="b">
        <v>0</v>
      </c>
      <c r="F102" t="b">
        <v>0</v>
      </c>
      <c r="G102" t="b">
        <v>0</v>
      </c>
      <c r="H102" t="b">
        <v>0</v>
      </c>
      <c r="I102" t="b">
        <v>0</v>
      </c>
      <c r="J102" t="b">
        <v>0</v>
      </c>
      <c r="K102" t="b">
        <v>0</v>
      </c>
      <c r="L102" t="b">
        <v>0</v>
      </c>
      <c r="M102" t="b">
        <v>0</v>
      </c>
      <c r="N102" t="b">
        <v>0</v>
      </c>
      <c r="O102" t="b">
        <v>0</v>
      </c>
      <c r="P102" t="b">
        <v>0</v>
      </c>
      <c r="Q102" t="b">
        <v>0</v>
      </c>
      <c r="R102" t="b">
        <v>0</v>
      </c>
      <c r="S102" t="b">
        <v>0</v>
      </c>
      <c r="T102" t="b">
        <v>1</v>
      </c>
      <c r="U102" t="b">
        <v>1</v>
      </c>
      <c r="V102" t="b">
        <v>1</v>
      </c>
      <c r="W102" t="b">
        <v>1</v>
      </c>
    </row>
    <row r="103" spans="1:23" x14ac:dyDescent="0.25">
      <c r="A103" t="b">
        <v>0</v>
      </c>
      <c r="B103" t="b">
        <v>0</v>
      </c>
      <c r="C103" t="b">
        <v>0</v>
      </c>
      <c r="D103" t="b">
        <v>0</v>
      </c>
      <c r="E103" t="b">
        <v>0</v>
      </c>
      <c r="F103" t="b">
        <v>0</v>
      </c>
      <c r="G103" t="b">
        <v>0</v>
      </c>
      <c r="H103" t="b">
        <v>0</v>
      </c>
      <c r="I103" t="b">
        <v>0</v>
      </c>
      <c r="J103" t="b">
        <v>0</v>
      </c>
      <c r="K103" t="b">
        <v>0</v>
      </c>
      <c r="L103" t="b">
        <v>0</v>
      </c>
      <c r="M103" t="b">
        <v>0</v>
      </c>
      <c r="N103" t="b">
        <v>0</v>
      </c>
      <c r="O103" t="b">
        <v>0</v>
      </c>
      <c r="P103" t="b">
        <v>0</v>
      </c>
      <c r="Q103" t="b">
        <v>0</v>
      </c>
      <c r="R103" t="b">
        <v>0</v>
      </c>
      <c r="S103" t="b">
        <v>0</v>
      </c>
      <c r="T103" t="b">
        <v>1</v>
      </c>
      <c r="U103" t="b">
        <v>1</v>
      </c>
      <c r="V103" t="b">
        <v>1</v>
      </c>
      <c r="W103" t="b">
        <v>1</v>
      </c>
    </row>
    <row r="104" spans="1:23" x14ac:dyDescent="0.25">
      <c r="A104" t="b">
        <v>0</v>
      </c>
      <c r="B104" t="b">
        <v>0</v>
      </c>
      <c r="C104" t="b">
        <v>0</v>
      </c>
      <c r="D104" t="b">
        <v>0</v>
      </c>
      <c r="E104" t="b">
        <v>0</v>
      </c>
      <c r="F104" t="b">
        <v>0</v>
      </c>
      <c r="G104" t="b">
        <v>0</v>
      </c>
      <c r="H104" t="b">
        <v>0</v>
      </c>
      <c r="I104" t="b">
        <v>0</v>
      </c>
      <c r="J104" t="b">
        <v>0</v>
      </c>
      <c r="K104" t="b">
        <v>0</v>
      </c>
      <c r="L104" t="b">
        <v>0</v>
      </c>
      <c r="M104" t="b">
        <v>0</v>
      </c>
      <c r="N104" t="b">
        <v>0</v>
      </c>
      <c r="O104" t="b">
        <v>0</v>
      </c>
      <c r="P104" t="b">
        <v>0</v>
      </c>
      <c r="Q104" t="b">
        <v>0</v>
      </c>
      <c r="R104" t="b">
        <v>0</v>
      </c>
      <c r="S104" t="b">
        <v>0</v>
      </c>
      <c r="T104" t="b">
        <v>0</v>
      </c>
      <c r="U104" t="b">
        <v>0</v>
      </c>
      <c r="V104" t="b">
        <v>0</v>
      </c>
      <c r="W104" t="b">
        <v>0</v>
      </c>
    </row>
    <row r="105" spans="1:23" x14ac:dyDescent="0.25">
      <c r="A105" t="b">
        <v>0</v>
      </c>
      <c r="B105" t="b">
        <v>0</v>
      </c>
      <c r="C105" t="b">
        <v>0</v>
      </c>
      <c r="D105" t="b">
        <v>0</v>
      </c>
      <c r="E105" t="b">
        <v>0</v>
      </c>
      <c r="F105" t="b">
        <v>0</v>
      </c>
      <c r="G105" t="b">
        <v>0</v>
      </c>
      <c r="H105" t="b">
        <v>0</v>
      </c>
      <c r="I105" t="b">
        <v>0</v>
      </c>
      <c r="J105" t="b">
        <v>0</v>
      </c>
      <c r="K105" t="b">
        <v>0</v>
      </c>
      <c r="L105" t="b">
        <v>0</v>
      </c>
      <c r="M105" t="b">
        <v>1</v>
      </c>
      <c r="N105" t="b">
        <v>1</v>
      </c>
      <c r="O105" t="b">
        <v>1</v>
      </c>
      <c r="P105" t="b">
        <v>1</v>
      </c>
      <c r="Q105" t="b">
        <v>0</v>
      </c>
      <c r="R105" t="b">
        <v>1</v>
      </c>
      <c r="S105" t="b">
        <v>1</v>
      </c>
      <c r="T105" t="b">
        <v>1</v>
      </c>
      <c r="U105" t="b">
        <v>1</v>
      </c>
      <c r="V105" t="b">
        <v>1</v>
      </c>
      <c r="W105" t="b">
        <v>1</v>
      </c>
    </row>
    <row r="106" spans="1:23" x14ac:dyDescent="0.25">
      <c r="A106" t="b">
        <v>0</v>
      </c>
      <c r="B106" t="b">
        <v>0</v>
      </c>
      <c r="C106" t="b">
        <v>0</v>
      </c>
      <c r="D106" t="b">
        <v>0</v>
      </c>
      <c r="E106" t="b">
        <v>0</v>
      </c>
      <c r="F106" t="b">
        <v>0</v>
      </c>
      <c r="G106" t="b">
        <v>0</v>
      </c>
      <c r="H106" t="b">
        <v>0</v>
      </c>
      <c r="I106" t="b">
        <v>0</v>
      </c>
      <c r="J106" t="b">
        <v>0</v>
      </c>
      <c r="K106" t="b">
        <v>0</v>
      </c>
      <c r="L106" t="b">
        <v>0</v>
      </c>
      <c r="M106" t="b">
        <v>0</v>
      </c>
      <c r="N106" t="b">
        <v>0</v>
      </c>
      <c r="O106" t="b">
        <v>0</v>
      </c>
      <c r="P106" t="b">
        <v>0</v>
      </c>
      <c r="Q106" t="b">
        <v>0</v>
      </c>
      <c r="R106" t="b">
        <v>0</v>
      </c>
      <c r="S106" t="b">
        <v>0</v>
      </c>
      <c r="T106" t="b">
        <v>1</v>
      </c>
      <c r="U106" t="b">
        <v>0</v>
      </c>
      <c r="V106" t="b">
        <v>0</v>
      </c>
      <c r="W106" t="b">
        <v>0</v>
      </c>
    </row>
    <row r="107" spans="1:23" x14ac:dyDescent="0.25">
      <c r="A107" t="b">
        <v>0</v>
      </c>
      <c r="B107" t="b">
        <v>0</v>
      </c>
      <c r="C107" t="b">
        <v>0</v>
      </c>
      <c r="D107" t="b">
        <v>0</v>
      </c>
      <c r="E107" t="b">
        <v>0</v>
      </c>
      <c r="F107" t="b">
        <v>0</v>
      </c>
      <c r="G107" t="b">
        <v>0</v>
      </c>
      <c r="H107" t="b">
        <v>0</v>
      </c>
      <c r="I107" t="b">
        <v>0</v>
      </c>
      <c r="J107" t="b">
        <v>0</v>
      </c>
      <c r="K107" t="b">
        <v>0</v>
      </c>
      <c r="L107" t="b">
        <v>0</v>
      </c>
      <c r="M107" t="b">
        <v>0</v>
      </c>
      <c r="N107" t="b">
        <v>0</v>
      </c>
      <c r="O107" t="b">
        <v>0</v>
      </c>
      <c r="P107" t="b">
        <v>0</v>
      </c>
      <c r="Q107" t="b">
        <v>0</v>
      </c>
      <c r="R107" t="b">
        <v>0</v>
      </c>
      <c r="S107" t="b">
        <v>0</v>
      </c>
      <c r="T107" t="b">
        <v>1</v>
      </c>
      <c r="U107" t="b">
        <v>1</v>
      </c>
      <c r="V107" t="b">
        <v>0</v>
      </c>
      <c r="W107" t="b">
        <v>1</v>
      </c>
    </row>
    <row r="108" spans="1:23" x14ac:dyDescent="0.25">
      <c r="A108" t="b">
        <v>0</v>
      </c>
      <c r="B108" t="b">
        <v>0</v>
      </c>
      <c r="C108" t="b">
        <v>0</v>
      </c>
      <c r="D108" t="b">
        <v>0</v>
      </c>
      <c r="E108" t="b">
        <v>0</v>
      </c>
      <c r="F108" t="b">
        <v>0</v>
      </c>
      <c r="G108" t="b">
        <v>0</v>
      </c>
      <c r="H108" t="b">
        <v>0</v>
      </c>
      <c r="I108" t="b">
        <v>0</v>
      </c>
      <c r="J108" t="b">
        <v>0</v>
      </c>
      <c r="K108" t="b">
        <v>0</v>
      </c>
      <c r="L108" t="b">
        <v>0</v>
      </c>
      <c r="M108" t="b">
        <v>0</v>
      </c>
      <c r="N108" t="b">
        <v>0</v>
      </c>
      <c r="O108" t="b">
        <v>0</v>
      </c>
      <c r="P108" t="b">
        <v>0</v>
      </c>
      <c r="Q108" t="b">
        <v>0</v>
      </c>
      <c r="R108" t="b">
        <v>0</v>
      </c>
      <c r="S108" t="b">
        <v>0</v>
      </c>
      <c r="T108" t="b">
        <v>1</v>
      </c>
      <c r="U108" t="b">
        <v>1</v>
      </c>
      <c r="V108" t="b">
        <v>1</v>
      </c>
      <c r="W108" t="b">
        <v>1</v>
      </c>
    </row>
    <row r="109" spans="1:23" x14ac:dyDescent="0.25">
      <c r="A109" t="b">
        <v>0</v>
      </c>
      <c r="B109" t="b">
        <v>0</v>
      </c>
      <c r="C109" t="b">
        <v>0</v>
      </c>
      <c r="D109" t="b">
        <v>0</v>
      </c>
      <c r="E109" t="b">
        <v>0</v>
      </c>
      <c r="F109" t="b">
        <v>0</v>
      </c>
      <c r="G109" t="b">
        <v>0</v>
      </c>
      <c r="H109" t="b">
        <v>0</v>
      </c>
      <c r="I109" t="b">
        <v>0</v>
      </c>
      <c r="J109" t="b">
        <v>0</v>
      </c>
      <c r="K109" t="b">
        <v>0</v>
      </c>
      <c r="L109" t="b">
        <v>0</v>
      </c>
      <c r="M109" t="b">
        <v>0</v>
      </c>
      <c r="N109" t="b">
        <v>0</v>
      </c>
      <c r="O109" t="b">
        <v>0</v>
      </c>
      <c r="P109" t="b">
        <v>0</v>
      </c>
      <c r="Q109" t="b">
        <v>0</v>
      </c>
      <c r="R109" t="b">
        <v>0</v>
      </c>
      <c r="S109" t="b">
        <v>0</v>
      </c>
      <c r="T109" t="b">
        <v>1</v>
      </c>
      <c r="U109" t="b">
        <v>1</v>
      </c>
      <c r="V109" t="b">
        <v>1</v>
      </c>
      <c r="W109" t="b">
        <v>1</v>
      </c>
    </row>
    <row r="110" spans="1:23" x14ac:dyDescent="0.25">
      <c r="A110" t="b">
        <v>0</v>
      </c>
      <c r="B110" t="b">
        <v>0</v>
      </c>
      <c r="C110" t="b">
        <v>0</v>
      </c>
      <c r="D110" t="b">
        <v>0</v>
      </c>
      <c r="E110" t="b">
        <v>0</v>
      </c>
      <c r="F110" t="b">
        <v>0</v>
      </c>
      <c r="G110" t="b">
        <v>0</v>
      </c>
      <c r="H110" t="b">
        <v>0</v>
      </c>
      <c r="I110" t="b">
        <v>0</v>
      </c>
      <c r="J110" t="b">
        <v>0</v>
      </c>
      <c r="K110" t="b">
        <v>1</v>
      </c>
      <c r="L110" t="b">
        <v>0</v>
      </c>
      <c r="M110" t="b">
        <v>0</v>
      </c>
      <c r="N110" t="b">
        <v>0</v>
      </c>
      <c r="O110" t="b">
        <v>1</v>
      </c>
      <c r="P110" t="b">
        <v>0</v>
      </c>
      <c r="Q110" t="b">
        <v>0</v>
      </c>
      <c r="R110" t="b">
        <v>0</v>
      </c>
      <c r="S110" t="b">
        <v>0</v>
      </c>
      <c r="T110" t="b">
        <v>0</v>
      </c>
      <c r="U110" t="b">
        <v>0</v>
      </c>
      <c r="V110" t="b">
        <v>0</v>
      </c>
      <c r="W110" t="b">
        <v>1</v>
      </c>
    </row>
    <row r="111" spans="1:23" x14ac:dyDescent="0.25">
      <c r="A111" t="b">
        <v>0</v>
      </c>
      <c r="B111" t="b">
        <v>0</v>
      </c>
      <c r="C111" t="b">
        <v>0</v>
      </c>
      <c r="D111" t="b">
        <v>0</v>
      </c>
      <c r="E111" t="b">
        <v>0</v>
      </c>
      <c r="F111" t="b">
        <v>0</v>
      </c>
      <c r="G111" t="b">
        <v>0</v>
      </c>
      <c r="H111" t="b">
        <v>0</v>
      </c>
      <c r="I111" t="b">
        <v>0</v>
      </c>
      <c r="J111" t="b">
        <v>0</v>
      </c>
      <c r="K111" t="b">
        <v>0</v>
      </c>
      <c r="L111" t="b">
        <v>0</v>
      </c>
      <c r="M111" t="b">
        <v>0</v>
      </c>
      <c r="N111" t="b">
        <v>0</v>
      </c>
      <c r="O111" t="b">
        <v>0</v>
      </c>
      <c r="P111" t="b">
        <v>0</v>
      </c>
      <c r="Q111" t="b">
        <v>0</v>
      </c>
      <c r="R111" t="b">
        <v>0</v>
      </c>
      <c r="S111" t="b">
        <v>0</v>
      </c>
      <c r="T111" t="b">
        <v>1</v>
      </c>
      <c r="U111" t="b">
        <v>1</v>
      </c>
      <c r="V111" t="b">
        <v>1</v>
      </c>
      <c r="W111" t="b">
        <v>1</v>
      </c>
    </row>
    <row r="112" spans="1:23" x14ac:dyDescent="0.25">
      <c r="A112" t="b">
        <v>0</v>
      </c>
      <c r="B112" t="b">
        <v>0</v>
      </c>
      <c r="C112" t="b">
        <v>0</v>
      </c>
      <c r="D112" t="b">
        <v>0</v>
      </c>
      <c r="E112" t="b">
        <v>0</v>
      </c>
      <c r="F112" t="b">
        <v>0</v>
      </c>
      <c r="G112" t="b">
        <v>0</v>
      </c>
      <c r="H112" t="b">
        <v>0</v>
      </c>
      <c r="I112" t="b">
        <v>0</v>
      </c>
      <c r="J112" t="b">
        <v>0</v>
      </c>
      <c r="K112" t="b">
        <v>0</v>
      </c>
      <c r="L112" t="b">
        <v>0</v>
      </c>
      <c r="M112" t="b">
        <v>0</v>
      </c>
      <c r="N112" t="b">
        <v>0</v>
      </c>
      <c r="O112" t="b">
        <v>1</v>
      </c>
      <c r="P112" t="b">
        <v>0</v>
      </c>
      <c r="Q112" t="b">
        <v>0</v>
      </c>
      <c r="R112" t="b">
        <v>0</v>
      </c>
      <c r="S112" t="b">
        <v>0</v>
      </c>
      <c r="T112" t="b">
        <v>1</v>
      </c>
      <c r="U112" t="b">
        <v>0</v>
      </c>
      <c r="V112" t="b">
        <v>0</v>
      </c>
      <c r="W112" t="b">
        <v>1</v>
      </c>
    </row>
    <row r="113" spans="1:23" x14ac:dyDescent="0.25">
      <c r="A113" t="b">
        <v>0</v>
      </c>
      <c r="B113" t="b">
        <v>0</v>
      </c>
      <c r="C113" t="b">
        <v>0</v>
      </c>
      <c r="D113" t="b">
        <v>0</v>
      </c>
      <c r="E113" t="b">
        <v>0</v>
      </c>
      <c r="F113" t="b">
        <v>0</v>
      </c>
      <c r="G113" t="b">
        <v>0</v>
      </c>
      <c r="H113" t="b">
        <v>0</v>
      </c>
      <c r="I113" t="b">
        <v>0</v>
      </c>
      <c r="J113" t="b">
        <v>0</v>
      </c>
      <c r="K113" t="b">
        <v>0</v>
      </c>
      <c r="L113" t="b">
        <v>0</v>
      </c>
      <c r="M113" t="b">
        <v>0</v>
      </c>
      <c r="N113" t="b">
        <v>0</v>
      </c>
      <c r="O113" t="b">
        <v>0</v>
      </c>
      <c r="P113" t="b">
        <v>0</v>
      </c>
      <c r="Q113" t="b">
        <v>0</v>
      </c>
      <c r="R113" t="b">
        <v>0</v>
      </c>
      <c r="S113" t="b">
        <v>0</v>
      </c>
      <c r="T113" t="b">
        <v>0</v>
      </c>
      <c r="U113" t="b">
        <v>0</v>
      </c>
      <c r="V113" t="b">
        <v>0</v>
      </c>
      <c r="W113" t="b">
        <v>0</v>
      </c>
    </row>
    <row r="114" spans="1:23" x14ac:dyDescent="0.25">
      <c r="A114" t="b">
        <v>0</v>
      </c>
      <c r="B114" t="b">
        <v>0</v>
      </c>
      <c r="C114" t="b">
        <v>0</v>
      </c>
      <c r="D114" t="b">
        <v>0</v>
      </c>
      <c r="E114" t="b">
        <v>0</v>
      </c>
      <c r="F114" t="b">
        <v>0</v>
      </c>
      <c r="G114" t="b">
        <v>0</v>
      </c>
      <c r="H114" t="b">
        <v>0</v>
      </c>
      <c r="I114" t="b">
        <v>0</v>
      </c>
      <c r="J114" t="b">
        <v>0</v>
      </c>
      <c r="K114" t="b">
        <v>0</v>
      </c>
      <c r="L114" t="b">
        <v>0</v>
      </c>
      <c r="M114" t="b">
        <v>0</v>
      </c>
      <c r="N114" t="b">
        <v>0</v>
      </c>
      <c r="O114" t="b">
        <v>0</v>
      </c>
      <c r="P114" t="b">
        <v>0</v>
      </c>
      <c r="Q114" t="b">
        <v>0</v>
      </c>
      <c r="R114" t="b">
        <v>0</v>
      </c>
      <c r="S114" t="b">
        <v>0</v>
      </c>
      <c r="T114" t="b">
        <v>1</v>
      </c>
      <c r="U114" t="b">
        <v>0</v>
      </c>
      <c r="V114" t="b">
        <v>0</v>
      </c>
      <c r="W114" t="b">
        <v>0</v>
      </c>
    </row>
    <row r="115" spans="1:23" x14ac:dyDescent="0.25">
      <c r="A115" t="b">
        <v>0</v>
      </c>
      <c r="B115" t="b">
        <v>0</v>
      </c>
      <c r="C115" t="b">
        <v>0</v>
      </c>
      <c r="D115" t="b">
        <v>0</v>
      </c>
      <c r="E115" t="b">
        <v>0</v>
      </c>
      <c r="F115" t="b">
        <v>0</v>
      </c>
      <c r="G115" t="b">
        <v>0</v>
      </c>
      <c r="H115" t="b">
        <v>0</v>
      </c>
      <c r="I115" t="b">
        <v>0</v>
      </c>
      <c r="J115" t="b">
        <v>0</v>
      </c>
      <c r="K115" t="b">
        <v>0</v>
      </c>
      <c r="L115" t="b">
        <v>0</v>
      </c>
      <c r="M115" t="b">
        <v>0</v>
      </c>
      <c r="N115" t="b">
        <v>0</v>
      </c>
      <c r="O115" t="b">
        <v>0</v>
      </c>
      <c r="P115" t="b">
        <v>0</v>
      </c>
      <c r="Q115" t="b">
        <v>0</v>
      </c>
      <c r="R115" t="b">
        <v>0</v>
      </c>
      <c r="S115" t="b">
        <v>0</v>
      </c>
      <c r="T115" t="b">
        <v>1</v>
      </c>
      <c r="U115" t="b">
        <v>1</v>
      </c>
      <c r="V115" t="b">
        <v>1</v>
      </c>
      <c r="W115" t="b">
        <v>0</v>
      </c>
    </row>
    <row r="116" spans="1:23" x14ac:dyDescent="0.25">
      <c r="A116" t="b">
        <v>0</v>
      </c>
      <c r="B116" t="b">
        <v>0</v>
      </c>
      <c r="C116" t="b">
        <v>0</v>
      </c>
      <c r="D116" t="b">
        <v>0</v>
      </c>
      <c r="E116" t="b">
        <v>0</v>
      </c>
      <c r="F116" t="b">
        <v>0</v>
      </c>
      <c r="G116" t="b">
        <v>0</v>
      </c>
      <c r="H116" t="b">
        <v>0</v>
      </c>
      <c r="I116" t="b">
        <v>0</v>
      </c>
      <c r="J116" t="b">
        <v>0</v>
      </c>
      <c r="K116" t="b">
        <v>0</v>
      </c>
      <c r="L116" t="b">
        <v>0</v>
      </c>
      <c r="M116" t="b">
        <v>0</v>
      </c>
      <c r="N116" t="b">
        <v>0</v>
      </c>
      <c r="O116" t="b">
        <v>0</v>
      </c>
      <c r="P116" t="b">
        <v>0</v>
      </c>
      <c r="Q116" t="b">
        <v>0</v>
      </c>
      <c r="R116" t="b">
        <v>0</v>
      </c>
      <c r="S116" t="b">
        <v>0</v>
      </c>
      <c r="T116" t="b">
        <v>1</v>
      </c>
      <c r="U116" t="b">
        <v>1</v>
      </c>
      <c r="V116" t="b">
        <v>1</v>
      </c>
      <c r="W116" t="b">
        <v>0</v>
      </c>
    </row>
    <row r="117" spans="1:23" x14ac:dyDescent="0.25">
      <c r="A117" t="b">
        <v>0</v>
      </c>
      <c r="B117" t="b">
        <v>0</v>
      </c>
      <c r="C117" t="b">
        <v>0</v>
      </c>
      <c r="D117" t="b">
        <v>0</v>
      </c>
      <c r="E117" t="b">
        <v>0</v>
      </c>
      <c r="F117" t="b">
        <v>0</v>
      </c>
      <c r="G117" t="b">
        <v>0</v>
      </c>
      <c r="H117" t="b">
        <v>0</v>
      </c>
      <c r="I117" t="b">
        <v>0</v>
      </c>
      <c r="J117" t="b">
        <v>0</v>
      </c>
      <c r="K117" t="b">
        <v>0</v>
      </c>
      <c r="L117" t="b">
        <v>0</v>
      </c>
      <c r="M117" t="b">
        <v>1</v>
      </c>
      <c r="N117" t="b">
        <v>1</v>
      </c>
      <c r="O117" t="b">
        <v>1</v>
      </c>
      <c r="P117" t="b">
        <v>1</v>
      </c>
      <c r="Q117" t="b">
        <v>0</v>
      </c>
      <c r="R117" t="b">
        <v>0</v>
      </c>
      <c r="S117" t="b">
        <v>0</v>
      </c>
      <c r="T117" t="b">
        <v>1</v>
      </c>
      <c r="U117" t="b">
        <v>0</v>
      </c>
      <c r="V117" t="b">
        <v>0</v>
      </c>
      <c r="W117" t="b">
        <v>1</v>
      </c>
    </row>
    <row r="118" spans="1:23" x14ac:dyDescent="0.25">
      <c r="A118" t="b">
        <v>0</v>
      </c>
      <c r="B118" t="b">
        <v>0</v>
      </c>
      <c r="C118" t="b">
        <v>0</v>
      </c>
      <c r="D118" t="b">
        <v>0</v>
      </c>
      <c r="E118" t="b">
        <v>0</v>
      </c>
      <c r="F118" t="b">
        <v>0</v>
      </c>
      <c r="G118" t="b">
        <v>0</v>
      </c>
      <c r="H118" t="b">
        <v>0</v>
      </c>
      <c r="I118" t="b">
        <v>0</v>
      </c>
      <c r="J118" t="b">
        <v>0</v>
      </c>
      <c r="K118" t="b">
        <v>0</v>
      </c>
      <c r="L118" t="b">
        <v>0</v>
      </c>
      <c r="M118" t="b">
        <v>0</v>
      </c>
      <c r="N118" t="b">
        <v>0</v>
      </c>
      <c r="O118" t="b">
        <v>0</v>
      </c>
      <c r="P118" t="b">
        <v>0</v>
      </c>
      <c r="Q118" t="b">
        <v>0</v>
      </c>
      <c r="R118" t="b">
        <v>0</v>
      </c>
      <c r="S118" t="b">
        <v>0</v>
      </c>
      <c r="T118" t="b">
        <v>0</v>
      </c>
      <c r="U118" t="b">
        <v>0</v>
      </c>
      <c r="V118" t="b">
        <v>0</v>
      </c>
      <c r="W118" t="b">
        <v>0</v>
      </c>
    </row>
    <row r="119" spans="1:23" x14ac:dyDescent="0.25">
      <c r="A119" t="b">
        <v>0</v>
      </c>
      <c r="B119" t="b">
        <v>0</v>
      </c>
      <c r="C119" t="b">
        <v>0</v>
      </c>
      <c r="D119" t="b">
        <v>0</v>
      </c>
      <c r="E119" t="b">
        <v>0</v>
      </c>
      <c r="F119" t="b">
        <v>0</v>
      </c>
      <c r="G119" t="b">
        <v>0</v>
      </c>
      <c r="H119" t="b">
        <v>0</v>
      </c>
      <c r="I119" t="b">
        <v>0</v>
      </c>
      <c r="J119" t="b">
        <v>0</v>
      </c>
      <c r="K119" t="b">
        <v>0</v>
      </c>
      <c r="L119" t="b">
        <v>0</v>
      </c>
      <c r="M119" t="b">
        <v>0</v>
      </c>
      <c r="N119" t="b">
        <v>0</v>
      </c>
      <c r="O119" t="b">
        <v>0</v>
      </c>
      <c r="P119" t="b">
        <v>0</v>
      </c>
      <c r="Q119" t="b">
        <v>0</v>
      </c>
      <c r="R119" t="b">
        <v>0</v>
      </c>
      <c r="S119" t="b">
        <v>0</v>
      </c>
      <c r="T119" t="b">
        <v>0</v>
      </c>
      <c r="U119" t="b">
        <v>0</v>
      </c>
      <c r="V119" t="b">
        <v>0</v>
      </c>
      <c r="W119" t="b">
        <v>0</v>
      </c>
    </row>
    <row r="120" spans="1:23" x14ac:dyDescent="0.25">
      <c r="A120" t="b">
        <v>0</v>
      </c>
      <c r="B120" t="b">
        <v>0</v>
      </c>
      <c r="C120" t="b">
        <v>0</v>
      </c>
      <c r="D120" t="b">
        <v>0</v>
      </c>
      <c r="E120" t="b">
        <v>0</v>
      </c>
      <c r="F120" t="b">
        <v>0</v>
      </c>
      <c r="G120" t="b">
        <v>0</v>
      </c>
      <c r="H120" t="b">
        <v>0</v>
      </c>
      <c r="I120" t="b">
        <v>0</v>
      </c>
      <c r="J120" t="b">
        <v>0</v>
      </c>
      <c r="K120" t="b">
        <v>0</v>
      </c>
      <c r="L120" t="b">
        <v>0</v>
      </c>
      <c r="M120" t="b">
        <v>0</v>
      </c>
      <c r="N120" t="b">
        <v>0</v>
      </c>
      <c r="O120" t="b">
        <v>0</v>
      </c>
      <c r="P120" t="b">
        <v>0</v>
      </c>
      <c r="Q120" t="b">
        <v>0</v>
      </c>
      <c r="R120" t="b">
        <v>0</v>
      </c>
      <c r="S120" t="b">
        <v>0</v>
      </c>
      <c r="T120" t="b">
        <v>1</v>
      </c>
      <c r="U120" t="b">
        <v>1</v>
      </c>
      <c r="V120" t="b">
        <v>1</v>
      </c>
      <c r="W120" t="b">
        <v>1</v>
      </c>
    </row>
    <row r="121" spans="1:23" x14ac:dyDescent="0.25">
      <c r="A121" t="b">
        <v>0</v>
      </c>
      <c r="B121" t="b">
        <v>0</v>
      </c>
      <c r="C121" t="b">
        <v>0</v>
      </c>
      <c r="D121" t="b">
        <v>0</v>
      </c>
      <c r="E121" t="b">
        <v>0</v>
      </c>
      <c r="F121" t="b">
        <v>0</v>
      </c>
      <c r="G121" t="b">
        <v>0</v>
      </c>
      <c r="H121" t="b">
        <v>0</v>
      </c>
      <c r="I121" t="b">
        <v>0</v>
      </c>
      <c r="J121" t="b">
        <v>0</v>
      </c>
      <c r="K121" t="b">
        <v>0</v>
      </c>
      <c r="L121" t="b">
        <v>0</v>
      </c>
      <c r="M121" t="b">
        <v>0</v>
      </c>
      <c r="N121" t="b">
        <v>0</v>
      </c>
      <c r="O121" t="b">
        <v>0</v>
      </c>
      <c r="P121" t="b">
        <v>0</v>
      </c>
      <c r="Q121" t="b">
        <v>0</v>
      </c>
      <c r="R121" t="b">
        <v>0</v>
      </c>
      <c r="S121" t="b">
        <v>0</v>
      </c>
      <c r="T121" t="b">
        <v>0</v>
      </c>
      <c r="U121" t="b">
        <v>0</v>
      </c>
      <c r="V121" t="b">
        <v>0</v>
      </c>
      <c r="W121" t="b">
        <v>0</v>
      </c>
    </row>
    <row r="122" spans="1:23" x14ac:dyDescent="0.25">
      <c r="A122" t="b">
        <v>0</v>
      </c>
      <c r="B122" t="b">
        <v>0</v>
      </c>
      <c r="C122" t="b">
        <v>0</v>
      </c>
      <c r="D122" t="b">
        <v>0</v>
      </c>
      <c r="E122" t="b">
        <v>0</v>
      </c>
      <c r="F122" t="b">
        <v>0</v>
      </c>
      <c r="G122" t="b">
        <v>0</v>
      </c>
      <c r="H122" t="b">
        <v>0</v>
      </c>
      <c r="I122" t="b">
        <v>0</v>
      </c>
      <c r="J122" t="b">
        <v>0</v>
      </c>
      <c r="K122" t="b">
        <v>0</v>
      </c>
      <c r="L122" t="b">
        <v>0</v>
      </c>
      <c r="M122" t="b">
        <v>0</v>
      </c>
      <c r="N122" t="b">
        <v>0</v>
      </c>
      <c r="O122" t="b">
        <v>0</v>
      </c>
      <c r="P122" t="b">
        <v>0</v>
      </c>
      <c r="Q122" t="b">
        <v>0</v>
      </c>
      <c r="R122" t="b">
        <v>0</v>
      </c>
      <c r="S122" t="b">
        <v>0</v>
      </c>
      <c r="T122" t="b">
        <v>1</v>
      </c>
      <c r="U122" t="b">
        <v>0</v>
      </c>
      <c r="V122" t="b">
        <v>0</v>
      </c>
      <c r="W122" t="b">
        <v>0</v>
      </c>
    </row>
    <row r="123" spans="1:23" x14ac:dyDescent="0.25">
      <c r="A123" t="b">
        <v>0</v>
      </c>
      <c r="B123" t="b">
        <v>0</v>
      </c>
      <c r="C123" t="b">
        <v>0</v>
      </c>
      <c r="D123" t="b">
        <v>0</v>
      </c>
      <c r="E123" t="b">
        <v>0</v>
      </c>
      <c r="F123" t="b">
        <v>0</v>
      </c>
      <c r="G123" t="b">
        <v>0</v>
      </c>
      <c r="H123" t="b">
        <v>0</v>
      </c>
      <c r="I123" t="b">
        <v>0</v>
      </c>
      <c r="J123" t="b">
        <v>0</v>
      </c>
      <c r="K123" t="b">
        <v>0</v>
      </c>
      <c r="L123" t="b">
        <v>0</v>
      </c>
      <c r="M123" t="b">
        <v>0</v>
      </c>
      <c r="N123" t="b">
        <v>0</v>
      </c>
      <c r="O123" t="b">
        <v>0</v>
      </c>
      <c r="P123" t="b">
        <v>0</v>
      </c>
      <c r="Q123" t="b">
        <v>0</v>
      </c>
      <c r="R123" t="b">
        <v>0</v>
      </c>
      <c r="S123" t="b">
        <v>0</v>
      </c>
      <c r="T123" t="b">
        <v>0</v>
      </c>
      <c r="U123" t="b">
        <v>0</v>
      </c>
      <c r="V123" t="b">
        <v>0</v>
      </c>
      <c r="W123" t="b">
        <v>0</v>
      </c>
    </row>
    <row r="124" spans="1:23" x14ac:dyDescent="0.25">
      <c r="A124" t="b">
        <v>0</v>
      </c>
      <c r="B124" t="b">
        <v>0</v>
      </c>
      <c r="C124" t="b">
        <v>0</v>
      </c>
      <c r="D124" t="b">
        <v>0</v>
      </c>
      <c r="E124" t="b">
        <v>0</v>
      </c>
      <c r="F124" t="b">
        <v>0</v>
      </c>
      <c r="G124" t="b">
        <v>0</v>
      </c>
      <c r="H124" t="b">
        <v>0</v>
      </c>
      <c r="I124" t="b">
        <v>0</v>
      </c>
      <c r="J124" t="b">
        <v>0</v>
      </c>
      <c r="K124" t="b">
        <v>0</v>
      </c>
      <c r="L124" t="b">
        <v>0</v>
      </c>
      <c r="M124" t="b">
        <v>0</v>
      </c>
      <c r="N124" t="b">
        <v>0</v>
      </c>
      <c r="O124" t="b">
        <v>1</v>
      </c>
      <c r="P124" t="b">
        <v>0</v>
      </c>
      <c r="Q124" t="b">
        <v>0</v>
      </c>
      <c r="R124" t="b">
        <v>0</v>
      </c>
      <c r="S124" t="b">
        <v>0</v>
      </c>
      <c r="T124" t="b">
        <v>1</v>
      </c>
      <c r="U124" t="b">
        <v>1</v>
      </c>
      <c r="V124" t="b">
        <v>1</v>
      </c>
      <c r="W124" t="b">
        <v>1</v>
      </c>
    </row>
    <row r="125" spans="1:23" x14ac:dyDescent="0.25">
      <c r="A125" t="b">
        <v>0</v>
      </c>
      <c r="B125" t="b">
        <v>0</v>
      </c>
      <c r="C125" t="b">
        <v>0</v>
      </c>
      <c r="D125" t="b">
        <v>0</v>
      </c>
      <c r="E125" t="b">
        <v>0</v>
      </c>
      <c r="F125" t="b">
        <v>0</v>
      </c>
      <c r="G125" t="b">
        <v>0</v>
      </c>
      <c r="H125" t="b">
        <v>0</v>
      </c>
      <c r="I125" t="b">
        <v>0</v>
      </c>
      <c r="J125" t="b">
        <v>0</v>
      </c>
      <c r="K125" t="b">
        <v>0</v>
      </c>
      <c r="L125" t="b">
        <v>0</v>
      </c>
      <c r="M125" t="b">
        <v>0</v>
      </c>
      <c r="N125" t="b">
        <v>0</v>
      </c>
      <c r="O125" t="b">
        <v>0</v>
      </c>
      <c r="P125" t="b">
        <v>0</v>
      </c>
      <c r="Q125" t="b">
        <v>0</v>
      </c>
      <c r="R125" t="b">
        <v>0</v>
      </c>
      <c r="S125" t="b">
        <v>0</v>
      </c>
      <c r="T125" t="b">
        <v>0</v>
      </c>
      <c r="U125" t="b">
        <v>0</v>
      </c>
      <c r="V125" t="b">
        <v>0</v>
      </c>
      <c r="W125" t="b">
        <v>0</v>
      </c>
    </row>
    <row r="126" spans="1:23" x14ac:dyDescent="0.25">
      <c r="A126" t="b">
        <v>0</v>
      </c>
      <c r="B126" t="b">
        <v>0</v>
      </c>
      <c r="C126" t="b">
        <v>0</v>
      </c>
      <c r="D126" t="b">
        <v>0</v>
      </c>
      <c r="E126" t="b">
        <v>0</v>
      </c>
      <c r="F126" t="b">
        <v>0</v>
      </c>
      <c r="G126" t="b">
        <v>0</v>
      </c>
      <c r="H126" t="b">
        <v>0</v>
      </c>
      <c r="I126" t="b">
        <v>0</v>
      </c>
      <c r="J126" t="b">
        <v>0</v>
      </c>
      <c r="K126" t="b">
        <v>0</v>
      </c>
      <c r="L126" t="b">
        <v>0</v>
      </c>
      <c r="M126" t="b">
        <v>0</v>
      </c>
      <c r="N126" t="b">
        <v>0</v>
      </c>
      <c r="O126" t="b">
        <v>0</v>
      </c>
      <c r="P126" t="b">
        <v>0</v>
      </c>
      <c r="Q126" t="b">
        <v>0</v>
      </c>
      <c r="R126" t="b">
        <v>0</v>
      </c>
      <c r="S126" t="b">
        <v>0</v>
      </c>
      <c r="T126" t="b">
        <v>0</v>
      </c>
      <c r="U126" t="b">
        <v>0</v>
      </c>
      <c r="V126" t="b">
        <v>0</v>
      </c>
      <c r="W126" t="b">
        <v>0</v>
      </c>
    </row>
    <row r="127" spans="1:23" x14ac:dyDescent="0.25">
      <c r="A127" t="b">
        <v>0</v>
      </c>
      <c r="B127" t="b">
        <v>0</v>
      </c>
      <c r="C127" t="b">
        <v>0</v>
      </c>
      <c r="D127" t="b">
        <v>0</v>
      </c>
      <c r="E127" t="b">
        <v>0</v>
      </c>
      <c r="F127" t="b">
        <v>0</v>
      </c>
      <c r="G127" t="b">
        <v>0</v>
      </c>
      <c r="H127" t="b">
        <v>0</v>
      </c>
      <c r="I127" t="b">
        <v>0</v>
      </c>
      <c r="J127" t="b">
        <v>0</v>
      </c>
      <c r="K127" t="b">
        <v>0</v>
      </c>
      <c r="L127" t="b">
        <v>0</v>
      </c>
      <c r="M127" t="b">
        <v>0</v>
      </c>
      <c r="N127" t="b">
        <v>0</v>
      </c>
      <c r="O127" t="b">
        <v>0</v>
      </c>
      <c r="P127" t="b">
        <v>0</v>
      </c>
      <c r="Q127" t="b">
        <v>0</v>
      </c>
      <c r="R127" t="b">
        <v>0</v>
      </c>
      <c r="S127" t="b">
        <v>0</v>
      </c>
      <c r="T127" t="b">
        <v>0</v>
      </c>
      <c r="U127" t="b">
        <v>0</v>
      </c>
      <c r="V127" t="b">
        <v>0</v>
      </c>
      <c r="W127" t="b">
        <v>0</v>
      </c>
    </row>
    <row r="128" spans="1:23" x14ac:dyDescent="0.25">
      <c r="A128" t="b">
        <v>0</v>
      </c>
      <c r="B128" t="b">
        <v>0</v>
      </c>
      <c r="C128" t="b">
        <v>0</v>
      </c>
      <c r="D128" t="b">
        <v>0</v>
      </c>
      <c r="E128" t="b">
        <v>0</v>
      </c>
      <c r="F128" t="b">
        <v>0</v>
      </c>
      <c r="G128" t="b">
        <v>0</v>
      </c>
      <c r="H128" t="b">
        <v>0</v>
      </c>
      <c r="I128" t="b">
        <v>0</v>
      </c>
      <c r="J128" t="b">
        <v>0</v>
      </c>
      <c r="K128" t="b">
        <v>0</v>
      </c>
      <c r="L128" t="b">
        <v>0</v>
      </c>
      <c r="M128" t="b">
        <v>0</v>
      </c>
      <c r="N128" t="b">
        <v>0</v>
      </c>
      <c r="O128" t="b">
        <v>0</v>
      </c>
      <c r="P128" t="b">
        <v>0</v>
      </c>
      <c r="Q128" t="b">
        <v>0</v>
      </c>
      <c r="R128" t="b">
        <v>0</v>
      </c>
      <c r="S128" t="b">
        <v>0</v>
      </c>
      <c r="T128" t="b">
        <v>0</v>
      </c>
      <c r="U128" t="b">
        <v>0</v>
      </c>
      <c r="V128" t="b">
        <v>0</v>
      </c>
      <c r="W128" t="b">
        <v>1</v>
      </c>
    </row>
    <row r="129" spans="1:23" x14ac:dyDescent="0.25">
      <c r="A129" t="b">
        <v>0</v>
      </c>
      <c r="B129" t="b">
        <v>0</v>
      </c>
      <c r="C129" t="b">
        <v>0</v>
      </c>
      <c r="D129" t="b">
        <v>0</v>
      </c>
      <c r="E129" t="b">
        <v>0</v>
      </c>
      <c r="F129" t="b">
        <v>0</v>
      </c>
      <c r="G129" t="b">
        <v>0</v>
      </c>
      <c r="H129" t="b">
        <v>0</v>
      </c>
      <c r="I129" t="b">
        <v>0</v>
      </c>
      <c r="J129" t="b">
        <v>0</v>
      </c>
      <c r="K129" t="b">
        <v>0</v>
      </c>
      <c r="L129" t="b">
        <v>0</v>
      </c>
      <c r="M129" t="b">
        <v>0</v>
      </c>
      <c r="N129" t="b">
        <v>0</v>
      </c>
      <c r="O129" t="b">
        <v>0</v>
      </c>
      <c r="P129" t="b">
        <v>0</v>
      </c>
      <c r="Q129" t="b">
        <v>0</v>
      </c>
      <c r="R129" t="b">
        <v>0</v>
      </c>
      <c r="S129" t="b">
        <v>0</v>
      </c>
      <c r="T129" t="b">
        <v>0</v>
      </c>
      <c r="U129" t="b">
        <v>0</v>
      </c>
      <c r="V129" t="b">
        <v>0</v>
      </c>
      <c r="W129" t="b">
        <v>0</v>
      </c>
    </row>
    <row r="130" spans="1:23" x14ac:dyDescent="0.25">
      <c r="A130" t="b">
        <v>0</v>
      </c>
      <c r="B130" t="b">
        <v>0</v>
      </c>
      <c r="C130" t="b">
        <v>0</v>
      </c>
      <c r="D130" t="b">
        <v>0</v>
      </c>
      <c r="E130" t="b">
        <v>0</v>
      </c>
      <c r="F130" t="b">
        <v>0</v>
      </c>
      <c r="G130" t="b">
        <v>0</v>
      </c>
      <c r="H130" t="b">
        <v>0</v>
      </c>
      <c r="I130" t="b">
        <v>0</v>
      </c>
      <c r="J130" t="b">
        <v>0</v>
      </c>
      <c r="K130" t="b">
        <v>0</v>
      </c>
      <c r="L130" t="b">
        <v>0</v>
      </c>
      <c r="M130" t="b">
        <v>0</v>
      </c>
      <c r="N130" t="b">
        <v>0</v>
      </c>
      <c r="O130" t="b">
        <v>0</v>
      </c>
      <c r="P130" t="b">
        <v>0</v>
      </c>
      <c r="Q130" t="b">
        <v>0</v>
      </c>
      <c r="R130" t="b">
        <v>0</v>
      </c>
      <c r="S130" t="b">
        <v>0</v>
      </c>
      <c r="T130" t="b">
        <v>0</v>
      </c>
      <c r="U130" t="b">
        <v>0</v>
      </c>
      <c r="V130" t="b">
        <v>0</v>
      </c>
      <c r="W130" t="b">
        <v>0</v>
      </c>
    </row>
    <row r="131" spans="1:23" x14ac:dyDescent="0.25">
      <c r="A131" t="b">
        <v>0</v>
      </c>
      <c r="B131" t="b">
        <v>0</v>
      </c>
      <c r="C131" t="b">
        <v>0</v>
      </c>
      <c r="D131" t="b">
        <v>0</v>
      </c>
      <c r="E131" t="b">
        <v>0</v>
      </c>
      <c r="F131" t="b">
        <v>0</v>
      </c>
      <c r="G131" t="b">
        <v>0</v>
      </c>
      <c r="H131" t="b">
        <v>0</v>
      </c>
      <c r="I131" t="b">
        <v>0</v>
      </c>
      <c r="J131" t="b">
        <v>0</v>
      </c>
      <c r="K131" t="b">
        <v>0</v>
      </c>
      <c r="L131" t="b">
        <v>0</v>
      </c>
      <c r="M131" t="b">
        <v>0</v>
      </c>
      <c r="N131" t="b">
        <v>0</v>
      </c>
      <c r="O131" t="b">
        <v>0</v>
      </c>
      <c r="P131" t="b">
        <v>0</v>
      </c>
      <c r="Q131" t="b">
        <v>0</v>
      </c>
      <c r="R131" t="b">
        <v>0</v>
      </c>
      <c r="S131" t="b">
        <v>0</v>
      </c>
      <c r="T131" t="b">
        <v>0</v>
      </c>
      <c r="U131" t="b">
        <v>0</v>
      </c>
      <c r="V131" t="b">
        <v>0</v>
      </c>
      <c r="W131" t="b">
        <v>0</v>
      </c>
    </row>
    <row r="132" spans="1:23" x14ac:dyDescent="0.25">
      <c r="A132" t="b">
        <v>0</v>
      </c>
      <c r="B132" t="b">
        <v>0</v>
      </c>
      <c r="C132" t="b">
        <v>0</v>
      </c>
      <c r="D132" t="b">
        <v>0</v>
      </c>
      <c r="E132" t="b">
        <v>0</v>
      </c>
      <c r="F132" t="b">
        <v>0</v>
      </c>
      <c r="G132" t="b">
        <v>0</v>
      </c>
      <c r="H132" t="b">
        <v>0</v>
      </c>
      <c r="I132" t="b">
        <v>0</v>
      </c>
      <c r="J132" t="b">
        <v>0</v>
      </c>
      <c r="K132" t="b">
        <v>0</v>
      </c>
      <c r="L132" t="b">
        <v>0</v>
      </c>
      <c r="M132" t="b">
        <v>0</v>
      </c>
      <c r="N132" t="b">
        <v>0</v>
      </c>
      <c r="O132" t="b">
        <v>0</v>
      </c>
      <c r="P132" t="b">
        <v>0</v>
      </c>
      <c r="Q132" t="b">
        <v>0</v>
      </c>
      <c r="R132" t="b">
        <v>0</v>
      </c>
      <c r="S132" t="b">
        <v>0</v>
      </c>
      <c r="T132" t="b">
        <v>0</v>
      </c>
      <c r="U132" t="b">
        <v>0</v>
      </c>
      <c r="V132" t="b">
        <v>0</v>
      </c>
      <c r="W132" t="b">
        <v>0</v>
      </c>
    </row>
    <row r="133" spans="1:23" x14ac:dyDescent="0.25">
      <c r="A133" t="b">
        <v>0</v>
      </c>
      <c r="B133" t="b">
        <v>0</v>
      </c>
      <c r="C133" t="b">
        <v>0</v>
      </c>
      <c r="D133" t="b">
        <v>0</v>
      </c>
      <c r="E133" t="b">
        <v>0</v>
      </c>
      <c r="F133" t="b">
        <v>0</v>
      </c>
      <c r="G133" t="b">
        <v>0</v>
      </c>
      <c r="H133" t="b">
        <v>0</v>
      </c>
      <c r="I133" t="b">
        <v>0</v>
      </c>
      <c r="J133" t="b">
        <v>0</v>
      </c>
      <c r="K133" t="b">
        <v>0</v>
      </c>
      <c r="L133" t="b">
        <v>0</v>
      </c>
      <c r="M133" t="b">
        <v>0</v>
      </c>
      <c r="N133" t="b">
        <v>0</v>
      </c>
      <c r="O133" t="b">
        <v>0</v>
      </c>
      <c r="P133" t="b">
        <v>0</v>
      </c>
      <c r="Q133" t="b">
        <v>0</v>
      </c>
      <c r="R133" t="b">
        <v>0</v>
      </c>
      <c r="S133" t="b">
        <v>0</v>
      </c>
      <c r="T133" t="b">
        <v>0</v>
      </c>
      <c r="U133" t="b">
        <v>0</v>
      </c>
      <c r="V133" t="b">
        <v>0</v>
      </c>
      <c r="W133" t="b">
        <v>0</v>
      </c>
    </row>
    <row r="134" spans="1:23" x14ac:dyDescent="0.25">
      <c r="A134" t="b">
        <v>0</v>
      </c>
      <c r="B134" t="b">
        <v>0</v>
      </c>
      <c r="C134" t="b">
        <v>0</v>
      </c>
      <c r="D134" t="b">
        <v>0</v>
      </c>
      <c r="E134" t="b">
        <v>0</v>
      </c>
      <c r="F134" t="b">
        <v>0</v>
      </c>
      <c r="G134" t="b">
        <v>0</v>
      </c>
      <c r="H134" t="b">
        <v>0</v>
      </c>
      <c r="I134" t="b">
        <v>0</v>
      </c>
      <c r="J134" t="b">
        <v>0</v>
      </c>
      <c r="K134" t="b">
        <v>0</v>
      </c>
      <c r="L134" t="b">
        <v>0</v>
      </c>
      <c r="M134" t="b">
        <v>0</v>
      </c>
      <c r="N134" t="b">
        <v>0</v>
      </c>
      <c r="O134" t="b">
        <v>0</v>
      </c>
      <c r="P134" t="b">
        <v>0</v>
      </c>
      <c r="Q134" t="b">
        <v>0</v>
      </c>
      <c r="R134" t="b">
        <v>0</v>
      </c>
      <c r="S134" t="b">
        <v>0</v>
      </c>
      <c r="T134" t="b">
        <v>0</v>
      </c>
      <c r="U134" t="b">
        <v>0</v>
      </c>
      <c r="V134" t="b">
        <v>0</v>
      </c>
      <c r="W134" t="b">
        <v>0</v>
      </c>
    </row>
    <row r="135" spans="1:23" x14ac:dyDescent="0.25">
      <c r="A135" t="b">
        <v>0</v>
      </c>
      <c r="B135" t="b">
        <v>0</v>
      </c>
      <c r="C135" t="b">
        <v>0</v>
      </c>
      <c r="D135" t="b">
        <v>0</v>
      </c>
      <c r="E135" t="b">
        <v>0</v>
      </c>
      <c r="F135" t="b">
        <v>0</v>
      </c>
      <c r="G135" t="b">
        <v>0</v>
      </c>
      <c r="H135" t="b">
        <v>0</v>
      </c>
      <c r="I135" t="b">
        <v>0</v>
      </c>
      <c r="J135" t="b">
        <v>0</v>
      </c>
      <c r="K135" t="b">
        <v>0</v>
      </c>
      <c r="L135" t="b">
        <v>0</v>
      </c>
      <c r="M135" t="b">
        <v>0</v>
      </c>
      <c r="N135" t="b">
        <v>0</v>
      </c>
      <c r="O135" t="b">
        <v>0</v>
      </c>
      <c r="P135" t="b">
        <v>0</v>
      </c>
      <c r="Q135" t="b">
        <v>0</v>
      </c>
      <c r="R135" t="b">
        <v>0</v>
      </c>
      <c r="S135" t="b">
        <v>0</v>
      </c>
      <c r="T135" t="b">
        <v>0</v>
      </c>
      <c r="U135" t="b">
        <v>0</v>
      </c>
      <c r="V135" t="b">
        <v>0</v>
      </c>
      <c r="W135" t="b">
        <v>0</v>
      </c>
    </row>
    <row r="136" spans="1:23" x14ac:dyDescent="0.25">
      <c r="A136" t="b">
        <v>0</v>
      </c>
      <c r="B136" t="b">
        <v>0</v>
      </c>
      <c r="C136" t="b">
        <v>0</v>
      </c>
      <c r="D136" t="b">
        <v>0</v>
      </c>
      <c r="E136" t="b">
        <v>0</v>
      </c>
      <c r="F136" t="b">
        <v>0</v>
      </c>
      <c r="G136" t="b">
        <v>0</v>
      </c>
      <c r="H136" t="b">
        <v>0</v>
      </c>
      <c r="I136" t="b">
        <v>0</v>
      </c>
      <c r="J136" t="b">
        <v>0</v>
      </c>
      <c r="K136" t="b">
        <v>0</v>
      </c>
      <c r="L136" t="b">
        <v>0</v>
      </c>
      <c r="M136" t="b">
        <v>0</v>
      </c>
      <c r="N136" t="b">
        <v>0</v>
      </c>
      <c r="O136" t="b">
        <v>0</v>
      </c>
      <c r="P136" t="b">
        <v>0</v>
      </c>
      <c r="Q136" t="b">
        <v>0</v>
      </c>
      <c r="R136" t="b">
        <v>0</v>
      </c>
      <c r="S136" t="b">
        <v>0</v>
      </c>
      <c r="T136" t="b">
        <v>0</v>
      </c>
      <c r="U136" t="b">
        <v>0</v>
      </c>
      <c r="V136" t="b">
        <v>0</v>
      </c>
      <c r="W136" t="b">
        <v>0</v>
      </c>
    </row>
    <row r="137" spans="1:23" x14ac:dyDescent="0.25">
      <c r="A137" t="b">
        <v>0</v>
      </c>
      <c r="B137" t="b">
        <v>0</v>
      </c>
      <c r="C137" t="b">
        <v>0</v>
      </c>
      <c r="D137" t="b">
        <v>0</v>
      </c>
      <c r="E137" t="b">
        <v>0</v>
      </c>
      <c r="F137" t="b">
        <v>0</v>
      </c>
      <c r="G137" t="b">
        <v>0</v>
      </c>
      <c r="H137" t="b">
        <v>0</v>
      </c>
      <c r="I137" t="b">
        <v>0</v>
      </c>
      <c r="J137" t="b">
        <v>0</v>
      </c>
      <c r="K137" t="b">
        <v>0</v>
      </c>
      <c r="L137" t="b">
        <v>0</v>
      </c>
      <c r="M137" t="b">
        <v>0</v>
      </c>
      <c r="N137" t="b">
        <v>0</v>
      </c>
      <c r="O137" t="b">
        <v>0</v>
      </c>
      <c r="P137" t="b">
        <v>0</v>
      </c>
      <c r="Q137" t="b">
        <v>0</v>
      </c>
      <c r="R137" t="b">
        <v>0</v>
      </c>
      <c r="S137" t="b">
        <v>0</v>
      </c>
      <c r="T137" t="b">
        <v>0</v>
      </c>
      <c r="U137" t="b">
        <v>0</v>
      </c>
      <c r="V137" t="b">
        <v>0</v>
      </c>
      <c r="W137" t="b">
        <v>0</v>
      </c>
    </row>
    <row r="138" spans="1:23" x14ac:dyDescent="0.25">
      <c r="A138" t="b">
        <v>0</v>
      </c>
      <c r="B138" t="b">
        <v>0</v>
      </c>
      <c r="C138" t="b">
        <v>0</v>
      </c>
      <c r="D138" t="b">
        <v>0</v>
      </c>
      <c r="E138" t="b">
        <v>0</v>
      </c>
      <c r="F138" t="b">
        <v>0</v>
      </c>
      <c r="G138" t="b">
        <v>0</v>
      </c>
      <c r="H138" t="b">
        <v>0</v>
      </c>
      <c r="I138" t="b">
        <v>0</v>
      </c>
      <c r="J138" t="b">
        <v>0</v>
      </c>
      <c r="K138" t="b">
        <v>0</v>
      </c>
      <c r="L138" t="b">
        <v>0</v>
      </c>
      <c r="M138" t="b">
        <v>0</v>
      </c>
      <c r="N138" t="b">
        <v>0</v>
      </c>
      <c r="O138" t="b">
        <v>0</v>
      </c>
      <c r="P138" t="b">
        <v>0</v>
      </c>
      <c r="Q138" t="b">
        <v>0</v>
      </c>
      <c r="R138" t="b">
        <v>0</v>
      </c>
      <c r="S138" t="b">
        <v>0</v>
      </c>
      <c r="T138" t="b">
        <v>0</v>
      </c>
      <c r="U138" t="b">
        <v>0</v>
      </c>
      <c r="V138" t="b">
        <v>0</v>
      </c>
      <c r="W138" t="b">
        <v>0</v>
      </c>
    </row>
    <row r="139" spans="1:23" x14ac:dyDescent="0.25">
      <c r="A139" t="b">
        <v>0</v>
      </c>
      <c r="B139" t="b">
        <v>0</v>
      </c>
      <c r="C139" t="b">
        <v>0</v>
      </c>
      <c r="D139" t="b">
        <v>0</v>
      </c>
      <c r="E139" t="b">
        <v>0</v>
      </c>
      <c r="F139" t="b">
        <v>0</v>
      </c>
      <c r="G139" t="b">
        <v>0</v>
      </c>
      <c r="H139" t="b">
        <v>0</v>
      </c>
      <c r="I139" t="b">
        <v>0</v>
      </c>
      <c r="J139" t="b">
        <v>0</v>
      </c>
      <c r="K139" t="b">
        <v>0</v>
      </c>
      <c r="L139" t="b">
        <v>0</v>
      </c>
      <c r="M139" t="b">
        <v>0</v>
      </c>
      <c r="N139" t="b">
        <v>0</v>
      </c>
      <c r="O139" t="b">
        <v>0</v>
      </c>
      <c r="P139" t="b">
        <v>0</v>
      </c>
      <c r="Q139" t="b">
        <v>0</v>
      </c>
      <c r="R139" t="b">
        <v>0</v>
      </c>
      <c r="S139" t="b">
        <v>0</v>
      </c>
      <c r="T139" t="b">
        <v>0</v>
      </c>
      <c r="U139" t="b">
        <v>0</v>
      </c>
      <c r="V139" t="b">
        <v>0</v>
      </c>
      <c r="W139" t="b">
        <v>0</v>
      </c>
    </row>
    <row r="140" spans="1:23" x14ac:dyDescent="0.25">
      <c r="A140" t="b">
        <v>0</v>
      </c>
      <c r="B140" t="b">
        <v>0</v>
      </c>
      <c r="C140" t="b">
        <v>0</v>
      </c>
      <c r="D140" t="b">
        <v>0</v>
      </c>
      <c r="E140" t="b">
        <v>0</v>
      </c>
      <c r="F140" t="b">
        <v>0</v>
      </c>
      <c r="G140" t="b">
        <v>0</v>
      </c>
      <c r="H140" t="b">
        <v>0</v>
      </c>
      <c r="I140" t="b">
        <v>0</v>
      </c>
      <c r="J140" t="b">
        <v>0</v>
      </c>
      <c r="K140" t="b">
        <v>0</v>
      </c>
      <c r="L140" t="b">
        <v>0</v>
      </c>
      <c r="M140" t="b">
        <v>0</v>
      </c>
      <c r="N140" t="b">
        <v>0</v>
      </c>
      <c r="O140" t="b">
        <v>0</v>
      </c>
      <c r="P140" t="b">
        <v>0</v>
      </c>
      <c r="Q140" t="b">
        <v>0</v>
      </c>
      <c r="R140" t="b">
        <v>0</v>
      </c>
      <c r="S140" t="b">
        <v>0</v>
      </c>
      <c r="T140" t="b">
        <v>0</v>
      </c>
      <c r="U140" t="b">
        <v>0</v>
      </c>
      <c r="V140" t="b">
        <v>0</v>
      </c>
      <c r="W140" t="b">
        <v>0</v>
      </c>
    </row>
    <row r="141" spans="1:23" x14ac:dyDescent="0.25">
      <c r="A141" t="b">
        <v>0</v>
      </c>
      <c r="B141" t="b">
        <v>0</v>
      </c>
      <c r="C141" t="b">
        <v>0</v>
      </c>
      <c r="D141" t="b">
        <v>0</v>
      </c>
      <c r="E141" t="b">
        <v>0</v>
      </c>
      <c r="F141" t="b">
        <v>0</v>
      </c>
      <c r="G141" t="b">
        <v>0</v>
      </c>
      <c r="H141" t="b">
        <v>0</v>
      </c>
      <c r="I141" t="b">
        <v>0</v>
      </c>
      <c r="J141" t="b">
        <v>0</v>
      </c>
      <c r="K141" t="b">
        <v>0</v>
      </c>
      <c r="L141" t="b">
        <v>0</v>
      </c>
      <c r="M141" t="b">
        <v>0</v>
      </c>
      <c r="N141" t="b">
        <v>0</v>
      </c>
      <c r="O141" t="b">
        <v>0</v>
      </c>
      <c r="P141" t="b">
        <v>0</v>
      </c>
      <c r="Q141" t="b">
        <v>0</v>
      </c>
      <c r="R141" t="b">
        <v>0</v>
      </c>
      <c r="S141" t="b">
        <v>0</v>
      </c>
      <c r="T141" t="b">
        <v>0</v>
      </c>
      <c r="U141" t="b">
        <v>0</v>
      </c>
      <c r="V141" t="b">
        <v>0</v>
      </c>
      <c r="W141" t="b">
        <v>0</v>
      </c>
    </row>
    <row r="142" spans="1:23" x14ac:dyDescent="0.25">
      <c r="A142" t="b">
        <v>0</v>
      </c>
      <c r="B142" t="b">
        <v>0</v>
      </c>
      <c r="C142" t="b">
        <v>0</v>
      </c>
      <c r="D142" t="b">
        <v>0</v>
      </c>
      <c r="E142" t="b">
        <v>0</v>
      </c>
      <c r="F142" t="b">
        <v>0</v>
      </c>
      <c r="G142" t="b">
        <v>0</v>
      </c>
      <c r="H142" t="b">
        <v>0</v>
      </c>
      <c r="I142" t="b">
        <v>0</v>
      </c>
      <c r="J142" t="b">
        <v>0</v>
      </c>
      <c r="K142" t="b">
        <v>0</v>
      </c>
      <c r="L142" t="b">
        <v>0</v>
      </c>
      <c r="M142" t="b">
        <v>0</v>
      </c>
      <c r="N142" t="b">
        <v>0</v>
      </c>
      <c r="O142" t="b">
        <v>0</v>
      </c>
      <c r="P142" t="b">
        <v>0</v>
      </c>
      <c r="Q142" t="b">
        <v>0</v>
      </c>
      <c r="R142" t="b">
        <v>0</v>
      </c>
      <c r="S142" t="b">
        <v>0</v>
      </c>
      <c r="T142" t="b">
        <v>0</v>
      </c>
      <c r="U142" t="b">
        <v>0</v>
      </c>
      <c r="V142" t="b">
        <v>0</v>
      </c>
      <c r="W142" t="b">
        <v>0</v>
      </c>
    </row>
    <row r="143" spans="1:23" x14ac:dyDescent="0.25">
      <c r="A143" t="b">
        <v>0</v>
      </c>
      <c r="B143" t="b">
        <v>0</v>
      </c>
      <c r="C143" t="b">
        <v>0</v>
      </c>
      <c r="D143" t="b">
        <v>0</v>
      </c>
      <c r="E143" t="b">
        <v>0</v>
      </c>
      <c r="F143" t="b">
        <v>0</v>
      </c>
      <c r="G143" t="b">
        <v>0</v>
      </c>
      <c r="H143" t="b">
        <v>0</v>
      </c>
      <c r="I143" t="b">
        <v>0</v>
      </c>
      <c r="J143" t="b">
        <v>0</v>
      </c>
      <c r="K143" t="b">
        <v>0</v>
      </c>
      <c r="L143" t="b">
        <v>0</v>
      </c>
      <c r="M143" t="b">
        <v>0</v>
      </c>
      <c r="N143" t="b">
        <v>0</v>
      </c>
      <c r="O143" t="b">
        <v>0</v>
      </c>
      <c r="P143" t="b">
        <v>0</v>
      </c>
      <c r="Q143" t="b">
        <v>0</v>
      </c>
      <c r="R143" t="b">
        <v>0</v>
      </c>
      <c r="S143" t="b">
        <v>0</v>
      </c>
      <c r="T143" t="b">
        <v>0</v>
      </c>
      <c r="U143" t="b">
        <v>0</v>
      </c>
      <c r="V143" t="b">
        <v>0</v>
      </c>
      <c r="W143" t="b">
        <v>0</v>
      </c>
    </row>
  </sheetData>
  <conditionalFormatting sqref="A2:W143">
    <cfRule type="expression" dxfId="0" priority="1">
      <formula>A2=TRUE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3"/>
  <sheetViews>
    <sheetView topLeftCell="B1" workbookViewId="0">
      <selection activeCell="O2" sqref="O2:O143"/>
    </sheetView>
  </sheetViews>
  <sheetFormatPr baseColWidth="10" defaultRowHeight="15" x14ac:dyDescent="0.25"/>
  <cols>
    <col min="15" max="15" width="11.85546875" bestFit="1" customWidth="1"/>
    <col min="21" max="21" width="18.42578125" customWidth="1"/>
    <col min="24" max="24" width="19.7109375" customWidth="1"/>
  </cols>
  <sheetData>
    <row r="1" spans="1:24" x14ac:dyDescent="0.25">
      <c r="A1" t="s">
        <v>986</v>
      </c>
      <c r="B1" t="s">
        <v>317</v>
      </c>
      <c r="C1" t="s">
        <v>318</v>
      </c>
      <c r="D1" t="s">
        <v>320</v>
      </c>
      <c r="E1" t="s">
        <v>321</v>
      </c>
      <c r="F1" t="s">
        <v>322</v>
      </c>
      <c r="G1" t="s">
        <v>38</v>
      </c>
      <c r="H1" t="s">
        <v>439</v>
      </c>
      <c r="I1" t="s">
        <v>906</v>
      </c>
      <c r="J1" t="s">
        <v>903</v>
      </c>
      <c r="K1" t="s">
        <v>905</v>
      </c>
      <c r="L1" t="s">
        <v>35</v>
      </c>
      <c r="M1" t="s">
        <v>36</v>
      </c>
      <c r="N1" t="s">
        <v>904</v>
      </c>
      <c r="O1" t="s">
        <v>902</v>
      </c>
      <c r="P1" t="s">
        <v>452</v>
      </c>
      <c r="Q1" t="s">
        <v>459</v>
      </c>
      <c r="R1" t="s">
        <v>453</v>
      </c>
      <c r="S1" t="s">
        <v>901</v>
      </c>
      <c r="T1" t="s">
        <v>900</v>
      </c>
      <c r="U1" t="s">
        <v>438</v>
      </c>
      <c r="V1" t="s">
        <v>432</v>
      </c>
      <c r="W1" t="s">
        <v>433</v>
      </c>
      <c r="X1" t="s">
        <v>434</v>
      </c>
    </row>
    <row r="2" spans="1:24" x14ac:dyDescent="0.25">
      <c r="A2">
        <v>1</v>
      </c>
      <c r="O2" t="b">
        <f>OR('Matriz verdadero cambios'!O2,VLOOKUP(A2,consolidado!$A$2:$AG$143,33,0))</f>
        <v>0</v>
      </c>
      <c r="U2" t="b">
        <f>OR('Matriz verdadero cambios'!T2,VLOOKUP(A2,consolidado!$A$2:$AK$144,34,0))</f>
        <v>0</v>
      </c>
      <c r="V2" t="b">
        <f>OR('Matriz verdadero cambios'!U2,VLOOKUP(A2,consolidado!$A$2:$AK$144,35,0))</f>
        <v>0</v>
      </c>
      <c r="W2" t="b">
        <f>OR('Matriz verdadero cambios'!V2,VLOOKUP(A2,consolidado!$A$2:$AK$144,36,0))</f>
        <v>0</v>
      </c>
      <c r="X2" t="b">
        <f>OR('Matriz verdadero cambios'!W2,VLOOKUP(A2,consolidado!$A$2:$AK$144,37,0))</f>
        <v>0</v>
      </c>
    </row>
    <row r="3" spans="1:24" x14ac:dyDescent="0.25">
      <c r="A3">
        <v>2</v>
      </c>
      <c r="O3" t="b">
        <f>OR('Matriz verdadero cambios'!O3,VLOOKUP(A3,consolidado!$A$2:$AG$143,33,0))</f>
        <v>0</v>
      </c>
      <c r="U3" t="b">
        <f>OR('Matriz verdadero cambios'!T3,VLOOKUP(A3,consolidado!$A$2:$AK$144,34,0))</f>
        <v>0</v>
      </c>
      <c r="V3" t="b">
        <f>OR('Matriz verdadero cambios'!U3,VLOOKUP(A3,consolidado!$A$2:$AK$144,35,0))</f>
        <v>0</v>
      </c>
      <c r="W3" t="b">
        <f>OR('Matriz verdadero cambios'!V3,VLOOKUP(A3,consolidado!$A$2:$AK$144,36,0))</f>
        <v>0</v>
      </c>
      <c r="X3" t="b">
        <f>OR('Matriz verdadero cambios'!W3,VLOOKUP(A3,consolidado!$A$2:$AK$144,37,0))</f>
        <v>0</v>
      </c>
    </row>
    <row r="4" spans="1:24" x14ac:dyDescent="0.25">
      <c r="A4">
        <v>3</v>
      </c>
      <c r="O4" t="b">
        <f>OR('Matriz verdadero cambios'!O4,VLOOKUP(A4,consolidado!$A$2:$AG$143,33,0))</f>
        <v>0</v>
      </c>
      <c r="U4" t="b">
        <f>OR('Matriz verdadero cambios'!T4,VLOOKUP(A4,consolidado!$A$2:$AK$144,34,0))</f>
        <v>0</v>
      </c>
      <c r="V4" t="b">
        <f>OR('Matriz verdadero cambios'!U4,VLOOKUP(A4,consolidado!$A$2:$AK$144,35,0))</f>
        <v>0</v>
      </c>
      <c r="W4" t="b">
        <f>OR('Matriz verdadero cambios'!V4,VLOOKUP(A4,consolidado!$A$2:$AK$144,36,0))</f>
        <v>0</v>
      </c>
      <c r="X4" t="b">
        <f>OR('Matriz verdadero cambios'!W4,VLOOKUP(A4,consolidado!$A$2:$AK$144,37,0))</f>
        <v>0</v>
      </c>
    </row>
    <row r="5" spans="1:24" x14ac:dyDescent="0.25">
      <c r="A5">
        <v>4</v>
      </c>
      <c r="O5" t="b">
        <f>OR('Matriz verdadero cambios'!O5,VLOOKUP(A5,consolidado!$A$2:$AG$143,33,0))</f>
        <v>0</v>
      </c>
      <c r="U5" t="b">
        <f>OR('Matriz verdadero cambios'!T5,VLOOKUP(A5,consolidado!$A$2:$AK$144,34,0))</f>
        <v>0</v>
      </c>
      <c r="V5" t="b">
        <f>OR('Matriz verdadero cambios'!U5,VLOOKUP(A5,consolidado!$A$2:$AK$144,35,0))</f>
        <v>0</v>
      </c>
      <c r="W5" t="b">
        <f>OR('Matriz verdadero cambios'!V5,VLOOKUP(A5,consolidado!$A$2:$AK$144,36,0))</f>
        <v>0</v>
      </c>
      <c r="X5" t="b">
        <f>OR('Matriz verdadero cambios'!W5,VLOOKUP(A5,consolidado!$A$2:$AK$144,37,0))</f>
        <v>0</v>
      </c>
    </row>
    <row r="6" spans="1:24" x14ac:dyDescent="0.25">
      <c r="A6">
        <v>5</v>
      </c>
      <c r="O6" t="b">
        <f>OR('Matriz verdadero cambios'!O6,VLOOKUP(A6,consolidado!$A$2:$AG$143,33,0))</f>
        <v>0</v>
      </c>
      <c r="U6" t="b">
        <f>OR('Matriz verdadero cambios'!T6,VLOOKUP(A6,consolidado!$A$2:$AK$144,34,0))</f>
        <v>0</v>
      </c>
      <c r="V6" t="b">
        <f>OR('Matriz verdadero cambios'!U6,VLOOKUP(A6,consolidado!$A$2:$AK$144,35,0))</f>
        <v>0</v>
      </c>
      <c r="W6" t="b">
        <f>OR('Matriz verdadero cambios'!V6,VLOOKUP(A6,consolidado!$A$2:$AK$144,36,0))</f>
        <v>0</v>
      </c>
      <c r="X6" t="b">
        <f>OR('Matriz verdadero cambios'!W6,VLOOKUP(A6,consolidado!$A$2:$AK$144,37,0))</f>
        <v>0</v>
      </c>
    </row>
    <row r="7" spans="1:24" x14ac:dyDescent="0.25">
      <c r="A7">
        <v>6</v>
      </c>
      <c r="O7" t="b">
        <f>OR('Matriz verdadero cambios'!O7,VLOOKUP(A7,consolidado!$A$2:$AG$143,33,0))</f>
        <v>0</v>
      </c>
      <c r="U7" t="b">
        <f>OR('Matriz verdadero cambios'!T7,VLOOKUP(A7,consolidado!$A$2:$AK$144,34,0))</f>
        <v>0</v>
      </c>
      <c r="V7" t="b">
        <f>OR('Matriz verdadero cambios'!U7,VLOOKUP(A7,consolidado!$A$2:$AK$144,35,0))</f>
        <v>0</v>
      </c>
      <c r="W7" t="b">
        <f>OR('Matriz verdadero cambios'!V7,VLOOKUP(A7,consolidado!$A$2:$AK$144,36,0))</f>
        <v>0</v>
      </c>
      <c r="X7" t="b">
        <f>OR('Matriz verdadero cambios'!W7,VLOOKUP(A7,consolidado!$A$2:$AK$144,37,0))</f>
        <v>1</v>
      </c>
    </row>
    <row r="8" spans="1:24" x14ac:dyDescent="0.25">
      <c r="A8">
        <v>7</v>
      </c>
      <c r="O8" t="b">
        <f>OR('Matriz verdadero cambios'!O8,VLOOKUP(A8,consolidado!$A$2:$AG$143,33,0))</f>
        <v>0</v>
      </c>
      <c r="U8" t="b">
        <f>OR('Matriz verdadero cambios'!T8,VLOOKUP(A8,consolidado!$A$2:$AK$144,34,0))</f>
        <v>0</v>
      </c>
      <c r="V8" t="b">
        <f>OR('Matriz verdadero cambios'!U8,VLOOKUP(A8,consolidado!$A$2:$AK$144,35,0))</f>
        <v>0</v>
      </c>
      <c r="W8" t="b">
        <f>OR('Matriz verdadero cambios'!V8,VLOOKUP(A8,consolidado!$A$2:$AK$144,36,0))</f>
        <v>0</v>
      </c>
      <c r="X8" t="b">
        <f>OR('Matriz verdadero cambios'!W8,VLOOKUP(A8,consolidado!$A$2:$AK$144,37,0))</f>
        <v>1</v>
      </c>
    </row>
    <row r="9" spans="1:24" x14ac:dyDescent="0.25">
      <c r="A9">
        <v>8</v>
      </c>
      <c r="O9" t="b">
        <f>OR('Matriz verdadero cambios'!O9,VLOOKUP(A9,consolidado!$A$2:$AG$143,33,0))</f>
        <v>0</v>
      </c>
      <c r="U9" t="b">
        <f>OR('Matriz verdadero cambios'!T9,VLOOKUP(A9,consolidado!$A$2:$AK$144,34,0))</f>
        <v>0</v>
      </c>
      <c r="V9" t="b">
        <f>OR('Matriz verdadero cambios'!U9,VLOOKUP(A9,consolidado!$A$2:$AK$144,35,0))</f>
        <v>0</v>
      </c>
      <c r="W9" t="b">
        <f>OR('Matriz verdadero cambios'!V9,VLOOKUP(A9,consolidado!$A$2:$AK$144,36,0))</f>
        <v>0</v>
      </c>
      <c r="X9" t="b">
        <f>OR('Matriz verdadero cambios'!W9,VLOOKUP(A9,consolidado!$A$2:$AK$144,37,0))</f>
        <v>1</v>
      </c>
    </row>
    <row r="10" spans="1:24" x14ac:dyDescent="0.25">
      <c r="A10">
        <v>9</v>
      </c>
      <c r="O10" t="b">
        <f>OR('Matriz verdadero cambios'!O10,VLOOKUP(A10,consolidado!$A$2:$AG$143,33,0))</f>
        <v>0</v>
      </c>
      <c r="U10" t="b">
        <f>OR('Matriz verdadero cambios'!T10,VLOOKUP(A10,consolidado!$A$2:$AK$144,34,0))</f>
        <v>0</v>
      </c>
      <c r="V10" t="b">
        <f>OR('Matriz verdadero cambios'!U10,VLOOKUP(A10,consolidado!$A$2:$AK$144,35,0))</f>
        <v>0</v>
      </c>
      <c r="W10" t="b">
        <f>OR('Matriz verdadero cambios'!V10,VLOOKUP(A10,consolidado!$A$2:$AK$144,36,0))</f>
        <v>0</v>
      </c>
      <c r="X10" t="b">
        <f>OR('Matriz verdadero cambios'!W10,VLOOKUP(A10,consolidado!$A$2:$AK$144,37,0))</f>
        <v>0</v>
      </c>
    </row>
    <row r="11" spans="1:24" x14ac:dyDescent="0.25">
      <c r="A11">
        <v>10</v>
      </c>
      <c r="O11" t="b">
        <f>OR('Matriz verdadero cambios'!O11,VLOOKUP(A11,consolidado!$A$2:$AG$143,33,0))</f>
        <v>0</v>
      </c>
      <c r="U11" t="b">
        <f>OR('Matriz verdadero cambios'!T11,VLOOKUP(A11,consolidado!$A$2:$AK$144,34,0))</f>
        <v>1</v>
      </c>
      <c r="V11" t="b">
        <f>OR('Matriz verdadero cambios'!U11,VLOOKUP(A11,consolidado!$A$2:$AK$144,35,0))</f>
        <v>0</v>
      </c>
      <c r="W11" t="b">
        <f>OR('Matriz verdadero cambios'!V11,VLOOKUP(A11,consolidado!$A$2:$AK$144,36,0))</f>
        <v>0</v>
      </c>
      <c r="X11" t="b">
        <f>OR('Matriz verdadero cambios'!W11,VLOOKUP(A11,consolidado!$A$2:$AK$144,37,0))</f>
        <v>1</v>
      </c>
    </row>
    <row r="12" spans="1:24" x14ac:dyDescent="0.25">
      <c r="A12">
        <v>11</v>
      </c>
      <c r="O12" t="b">
        <f>OR('Matriz verdadero cambios'!O12,VLOOKUP(A12,consolidado!$A$2:$AG$143,33,0))</f>
        <v>0</v>
      </c>
      <c r="U12" t="b">
        <f>OR('Matriz verdadero cambios'!T12,VLOOKUP(A12,consolidado!$A$2:$AK$144,34,0))</f>
        <v>0</v>
      </c>
      <c r="V12" t="b">
        <f>OR('Matriz verdadero cambios'!U12,VLOOKUP(A12,consolidado!$A$2:$AK$144,35,0))</f>
        <v>0</v>
      </c>
      <c r="W12" t="b">
        <f>OR('Matriz verdadero cambios'!V12,VLOOKUP(A12,consolidado!$A$2:$AK$144,36,0))</f>
        <v>0</v>
      </c>
      <c r="X12" t="b">
        <f>OR('Matriz verdadero cambios'!W12,VLOOKUP(A12,consolidado!$A$2:$AK$144,37,0))</f>
        <v>0</v>
      </c>
    </row>
    <row r="13" spans="1:24" x14ac:dyDescent="0.25">
      <c r="A13">
        <v>12</v>
      </c>
      <c r="O13" t="b">
        <f>OR('Matriz verdadero cambios'!O13,VLOOKUP(A13,consolidado!$A$2:$AG$143,33,0))</f>
        <v>0</v>
      </c>
      <c r="U13" t="b">
        <f>OR('Matriz verdadero cambios'!T13,VLOOKUP(A13,consolidado!$A$2:$AK$144,34,0))</f>
        <v>0</v>
      </c>
      <c r="V13" t="b">
        <f>OR('Matriz verdadero cambios'!U13,VLOOKUP(A13,consolidado!$A$2:$AK$144,35,0))</f>
        <v>0</v>
      </c>
      <c r="W13" t="b">
        <f>OR('Matriz verdadero cambios'!V13,VLOOKUP(A13,consolidado!$A$2:$AK$144,36,0))</f>
        <v>0</v>
      </c>
      <c r="X13" t="b">
        <f>OR('Matriz verdadero cambios'!W13,VLOOKUP(A13,consolidado!$A$2:$AK$144,37,0))</f>
        <v>1</v>
      </c>
    </row>
    <row r="14" spans="1:24" x14ac:dyDescent="0.25">
      <c r="A14">
        <v>13</v>
      </c>
      <c r="O14" t="b">
        <f>OR('Matriz verdadero cambios'!O14,VLOOKUP(A14,consolidado!$A$2:$AG$143,33,0))</f>
        <v>0</v>
      </c>
      <c r="U14" t="b">
        <f>OR('Matriz verdadero cambios'!T14,VLOOKUP(A14,consolidado!$A$2:$AK$144,34,0))</f>
        <v>0</v>
      </c>
      <c r="V14" t="b">
        <f>OR('Matriz verdadero cambios'!U14,VLOOKUP(A14,consolidado!$A$2:$AK$144,35,0))</f>
        <v>0</v>
      </c>
      <c r="W14" t="b">
        <f>OR('Matriz verdadero cambios'!V14,VLOOKUP(A14,consolidado!$A$2:$AK$144,36,0))</f>
        <v>0</v>
      </c>
      <c r="X14" t="b">
        <f>OR('Matriz verdadero cambios'!W14,VLOOKUP(A14,consolidado!$A$2:$AK$144,37,0))</f>
        <v>1</v>
      </c>
    </row>
    <row r="15" spans="1:24" x14ac:dyDescent="0.25">
      <c r="A15">
        <v>14</v>
      </c>
      <c r="O15" t="b">
        <f>OR('Matriz verdadero cambios'!O15,VLOOKUP(A15,consolidado!$A$2:$AG$143,33,0))</f>
        <v>0</v>
      </c>
      <c r="U15" t="b">
        <f>OR('Matriz verdadero cambios'!T15,VLOOKUP(A15,consolidado!$A$2:$AK$144,34,0))</f>
        <v>0</v>
      </c>
      <c r="V15" t="b">
        <f>OR('Matriz verdadero cambios'!U15,VLOOKUP(A15,consolidado!$A$2:$AK$144,35,0))</f>
        <v>0</v>
      </c>
      <c r="W15" t="b">
        <f>OR('Matriz verdadero cambios'!V15,VLOOKUP(A15,consolidado!$A$2:$AK$144,36,0))</f>
        <v>0</v>
      </c>
      <c r="X15" t="b">
        <f>OR('Matriz verdadero cambios'!W15,VLOOKUP(A15,consolidado!$A$2:$AK$144,37,0))</f>
        <v>0</v>
      </c>
    </row>
    <row r="16" spans="1:24" x14ac:dyDescent="0.25">
      <c r="A16">
        <v>15</v>
      </c>
      <c r="O16" t="b">
        <f>OR('Matriz verdadero cambios'!O16,VLOOKUP(A16,consolidado!$A$2:$AG$143,33,0))</f>
        <v>0</v>
      </c>
      <c r="U16" t="b">
        <f>OR('Matriz verdadero cambios'!T16,VLOOKUP(A16,consolidado!$A$2:$AK$144,34,0))</f>
        <v>0</v>
      </c>
      <c r="V16" t="b">
        <f>OR('Matriz verdadero cambios'!U16,VLOOKUP(A16,consolidado!$A$2:$AK$144,35,0))</f>
        <v>0</v>
      </c>
      <c r="W16" t="b">
        <f>OR('Matriz verdadero cambios'!V16,VLOOKUP(A16,consolidado!$A$2:$AK$144,36,0))</f>
        <v>0</v>
      </c>
      <c r="X16" t="b">
        <f>OR('Matriz verdadero cambios'!W16,VLOOKUP(A16,consolidado!$A$2:$AK$144,37,0))</f>
        <v>0</v>
      </c>
    </row>
    <row r="17" spans="1:24" x14ac:dyDescent="0.25">
      <c r="A17">
        <v>16</v>
      </c>
      <c r="O17" t="b">
        <f>OR('Matriz verdadero cambios'!O17,VLOOKUP(A17,consolidado!$A$2:$AG$143,33,0))</f>
        <v>0</v>
      </c>
      <c r="U17" t="b">
        <f>OR('Matriz verdadero cambios'!T17,VLOOKUP(A17,consolidado!$A$2:$AK$144,34,0))</f>
        <v>0</v>
      </c>
      <c r="V17" t="b">
        <f>OR('Matriz verdadero cambios'!U17,VLOOKUP(A17,consolidado!$A$2:$AK$144,35,0))</f>
        <v>0</v>
      </c>
      <c r="W17" t="b">
        <f>OR('Matriz verdadero cambios'!V17,VLOOKUP(A17,consolidado!$A$2:$AK$144,36,0))</f>
        <v>0</v>
      </c>
      <c r="X17" t="b">
        <f>OR('Matriz verdadero cambios'!W17,VLOOKUP(A17,consolidado!$A$2:$AK$144,37,0))</f>
        <v>0</v>
      </c>
    </row>
    <row r="18" spans="1:24" x14ac:dyDescent="0.25">
      <c r="A18">
        <v>17</v>
      </c>
      <c r="O18" t="b">
        <f>OR('Matriz verdadero cambios'!O18,VLOOKUP(A18,consolidado!$A$2:$AG$143,33,0))</f>
        <v>0</v>
      </c>
      <c r="U18" t="b">
        <f>OR('Matriz verdadero cambios'!T18,VLOOKUP(A18,consolidado!$A$2:$AK$144,34,0))</f>
        <v>1</v>
      </c>
      <c r="V18" t="b">
        <f>OR('Matriz verdadero cambios'!U18,VLOOKUP(A18,consolidado!$A$2:$AK$144,35,0))</f>
        <v>1</v>
      </c>
      <c r="W18" t="b">
        <f>OR('Matriz verdadero cambios'!V18,VLOOKUP(A18,consolidado!$A$2:$AK$144,36,0))</f>
        <v>0</v>
      </c>
      <c r="X18" t="b">
        <f>OR('Matriz verdadero cambios'!W18,VLOOKUP(A18,consolidado!$A$2:$AK$144,37,0))</f>
        <v>1</v>
      </c>
    </row>
    <row r="19" spans="1:24" x14ac:dyDescent="0.25">
      <c r="A19">
        <v>18</v>
      </c>
      <c r="O19" t="b">
        <f>OR('Matriz verdadero cambios'!O19,VLOOKUP(A19,consolidado!$A$2:$AG$143,33,0))</f>
        <v>0</v>
      </c>
      <c r="U19" t="b">
        <f>OR('Matriz verdadero cambios'!T19,VLOOKUP(A19,consolidado!$A$2:$AK$144,34,0))</f>
        <v>0</v>
      </c>
      <c r="V19" t="b">
        <f>OR('Matriz verdadero cambios'!U19,VLOOKUP(A19,consolidado!$A$2:$AK$144,35,0))</f>
        <v>0</v>
      </c>
      <c r="W19" t="b">
        <f>OR('Matriz verdadero cambios'!V19,VLOOKUP(A19,consolidado!$A$2:$AK$144,36,0))</f>
        <v>0</v>
      </c>
      <c r="X19" t="b">
        <f>OR('Matriz verdadero cambios'!W19,VLOOKUP(A19,consolidado!$A$2:$AK$144,37,0))</f>
        <v>0</v>
      </c>
    </row>
    <row r="20" spans="1:24" x14ac:dyDescent="0.25">
      <c r="A20">
        <v>19</v>
      </c>
      <c r="O20" t="b">
        <f>OR('Matriz verdadero cambios'!O20,VLOOKUP(A20,consolidado!$A$2:$AG$143,33,0))</f>
        <v>0</v>
      </c>
      <c r="U20" t="b">
        <f>OR('Matriz verdadero cambios'!T20,VLOOKUP(A20,consolidado!$A$2:$AK$144,34,0))</f>
        <v>0</v>
      </c>
      <c r="V20" t="b">
        <f>OR('Matriz verdadero cambios'!U20,VLOOKUP(A20,consolidado!$A$2:$AK$144,35,0))</f>
        <v>0</v>
      </c>
      <c r="W20" t="b">
        <f>OR('Matriz verdadero cambios'!V20,VLOOKUP(A20,consolidado!$A$2:$AK$144,36,0))</f>
        <v>0</v>
      </c>
      <c r="X20" t="b">
        <f>OR('Matriz verdadero cambios'!W20,VLOOKUP(A20,consolidado!$A$2:$AK$144,37,0))</f>
        <v>0</v>
      </c>
    </row>
    <row r="21" spans="1:24" x14ac:dyDescent="0.25">
      <c r="A21">
        <v>20</v>
      </c>
      <c r="O21" t="b">
        <f>OR('Matriz verdadero cambios'!O21,VLOOKUP(A21,consolidado!$A$2:$AG$143,33,0))</f>
        <v>0</v>
      </c>
      <c r="U21" t="b">
        <f>OR('Matriz verdadero cambios'!T21,VLOOKUP(A21,consolidado!$A$2:$AK$144,34,0))</f>
        <v>0</v>
      </c>
      <c r="V21" t="b">
        <f>OR('Matriz verdadero cambios'!U21,VLOOKUP(A21,consolidado!$A$2:$AK$144,35,0))</f>
        <v>0</v>
      </c>
      <c r="W21" t="b">
        <f>OR('Matriz verdadero cambios'!V21,VLOOKUP(A21,consolidado!$A$2:$AK$144,36,0))</f>
        <v>0</v>
      </c>
      <c r="X21" t="b">
        <f>OR('Matriz verdadero cambios'!W21,VLOOKUP(A21,consolidado!$A$2:$AK$144,37,0))</f>
        <v>0</v>
      </c>
    </row>
    <row r="22" spans="1:24" x14ac:dyDescent="0.25">
      <c r="A22">
        <v>21</v>
      </c>
      <c r="O22" t="b">
        <f>OR('Matriz verdadero cambios'!O22,VLOOKUP(A22,consolidado!$A$2:$AG$143,33,0))</f>
        <v>0</v>
      </c>
      <c r="U22" t="b">
        <f>OR('Matriz verdadero cambios'!T22,VLOOKUP(A22,consolidado!$A$2:$AK$144,34,0))</f>
        <v>0</v>
      </c>
      <c r="V22" t="b">
        <f>OR('Matriz verdadero cambios'!U22,VLOOKUP(A22,consolidado!$A$2:$AK$144,35,0))</f>
        <v>0</v>
      </c>
      <c r="W22" t="b">
        <f>OR('Matriz verdadero cambios'!V22,VLOOKUP(A22,consolidado!$A$2:$AK$144,36,0))</f>
        <v>0</v>
      </c>
      <c r="X22" t="b">
        <f>OR('Matriz verdadero cambios'!W22,VLOOKUP(A22,consolidado!$A$2:$AK$144,37,0))</f>
        <v>0</v>
      </c>
    </row>
    <row r="23" spans="1:24" x14ac:dyDescent="0.25">
      <c r="A23">
        <v>22</v>
      </c>
      <c r="O23" t="b">
        <f>OR('Matriz verdadero cambios'!O23,VLOOKUP(A23,consolidado!$A$2:$AG$143,33,0))</f>
        <v>0</v>
      </c>
      <c r="U23" t="b">
        <f>OR('Matriz verdadero cambios'!T23,VLOOKUP(A23,consolidado!$A$2:$AK$144,34,0))</f>
        <v>0</v>
      </c>
      <c r="V23" t="b">
        <f>OR('Matriz verdadero cambios'!U23,VLOOKUP(A23,consolidado!$A$2:$AK$144,35,0))</f>
        <v>0</v>
      </c>
      <c r="W23" t="b">
        <f>OR('Matriz verdadero cambios'!V23,VLOOKUP(A23,consolidado!$A$2:$AK$144,36,0))</f>
        <v>0</v>
      </c>
      <c r="X23" t="b">
        <f>OR('Matriz verdadero cambios'!W23,VLOOKUP(A23,consolidado!$A$2:$AK$144,37,0))</f>
        <v>0</v>
      </c>
    </row>
    <row r="24" spans="1:24" x14ac:dyDescent="0.25">
      <c r="A24">
        <v>23</v>
      </c>
      <c r="O24" t="b">
        <f>OR('Matriz verdadero cambios'!O24,VLOOKUP(A24,consolidado!$A$2:$AG$143,33,0))</f>
        <v>0</v>
      </c>
      <c r="U24" t="b">
        <f>OR('Matriz verdadero cambios'!T24,VLOOKUP(A24,consolidado!$A$2:$AK$144,34,0))</f>
        <v>0</v>
      </c>
      <c r="V24" t="b">
        <f>OR('Matriz verdadero cambios'!U24,VLOOKUP(A24,consolidado!$A$2:$AK$144,35,0))</f>
        <v>0</v>
      </c>
      <c r="W24" t="b">
        <f>OR('Matriz verdadero cambios'!V24,VLOOKUP(A24,consolidado!$A$2:$AK$144,36,0))</f>
        <v>0</v>
      </c>
      <c r="X24" t="b">
        <f>OR('Matriz verdadero cambios'!W24,VLOOKUP(A24,consolidado!$A$2:$AK$144,37,0))</f>
        <v>0</v>
      </c>
    </row>
    <row r="25" spans="1:24" x14ac:dyDescent="0.25">
      <c r="A25">
        <v>24</v>
      </c>
      <c r="O25" t="b">
        <f>OR('Matriz verdadero cambios'!O25,VLOOKUP(A25,consolidado!$A$2:$AG$143,33,0))</f>
        <v>0</v>
      </c>
      <c r="U25" t="b">
        <f>OR('Matriz verdadero cambios'!T25,VLOOKUP(A25,consolidado!$A$2:$AK$144,34,0))</f>
        <v>0</v>
      </c>
      <c r="V25" t="b">
        <f>OR('Matriz verdadero cambios'!U25,VLOOKUP(A25,consolidado!$A$2:$AK$144,35,0))</f>
        <v>0</v>
      </c>
      <c r="W25" t="b">
        <f>OR('Matriz verdadero cambios'!V25,VLOOKUP(A25,consolidado!$A$2:$AK$144,36,0))</f>
        <v>0</v>
      </c>
      <c r="X25" t="b">
        <f>OR('Matriz verdadero cambios'!W25,VLOOKUP(A25,consolidado!$A$2:$AK$144,37,0))</f>
        <v>0</v>
      </c>
    </row>
    <row r="26" spans="1:24" x14ac:dyDescent="0.25">
      <c r="A26">
        <v>25</v>
      </c>
      <c r="O26" t="b">
        <f>OR('Matriz verdadero cambios'!O26,VLOOKUP(A26,consolidado!$A$2:$AG$143,33,0))</f>
        <v>0</v>
      </c>
      <c r="U26" t="b">
        <f>OR('Matriz verdadero cambios'!T26,VLOOKUP(A26,consolidado!$A$2:$AK$144,34,0))</f>
        <v>0</v>
      </c>
      <c r="V26" t="b">
        <f>OR('Matriz verdadero cambios'!U26,VLOOKUP(A26,consolidado!$A$2:$AK$144,35,0))</f>
        <v>0</v>
      </c>
      <c r="W26" t="b">
        <f>OR('Matriz verdadero cambios'!V26,VLOOKUP(A26,consolidado!$A$2:$AK$144,36,0))</f>
        <v>0</v>
      </c>
      <c r="X26" t="b">
        <f>OR('Matriz verdadero cambios'!W26,VLOOKUP(A26,consolidado!$A$2:$AK$144,37,0))</f>
        <v>0</v>
      </c>
    </row>
    <row r="27" spans="1:24" x14ac:dyDescent="0.25">
      <c r="A27">
        <v>26</v>
      </c>
      <c r="O27" t="b">
        <f>OR('Matriz verdadero cambios'!O27,VLOOKUP(A27,consolidado!$A$2:$AG$143,33,0))</f>
        <v>0</v>
      </c>
      <c r="U27" t="b">
        <f>OR('Matriz verdadero cambios'!T27,VLOOKUP(A27,consolidado!$A$2:$AK$144,34,0))</f>
        <v>0</v>
      </c>
      <c r="V27" t="b">
        <f>OR('Matriz verdadero cambios'!U27,VLOOKUP(A27,consolidado!$A$2:$AK$144,35,0))</f>
        <v>0</v>
      </c>
      <c r="W27" t="b">
        <f>OR('Matriz verdadero cambios'!V27,VLOOKUP(A27,consolidado!$A$2:$AK$144,36,0))</f>
        <v>0</v>
      </c>
      <c r="X27" t="b">
        <f>OR('Matriz verdadero cambios'!W27,VLOOKUP(A27,consolidado!$A$2:$AK$144,37,0))</f>
        <v>0</v>
      </c>
    </row>
    <row r="28" spans="1:24" x14ac:dyDescent="0.25">
      <c r="A28">
        <v>27</v>
      </c>
      <c r="O28" t="b">
        <f>OR('Matriz verdadero cambios'!O28,VLOOKUP(A28,consolidado!$A$2:$AG$143,33,0))</f>
        <v>0</v>
      </c>
      <c r="U28" t="b">
        <f>OR('Matriz verdadero cambios'!T28,VLOOKUP(A28,consolidado!$A$2:$AK$144,34,0))</f>
        <v>0</v>
      </c>
      <c r="V28" t="b">
        <f>OR('Matriz verdadero cambios'!U28,VLOOKUP(A28,consolidado!$A$2:$AK$144,35,0))</f>
        <v>0</v>
      </c>
      <c r="W28" t="b">
        <f>OR('Matriz verdadero cambios'!V28,VLOOKUP(A28,consolidado!$A$2:$AK$144,36,0))</f>
        <v>0</v>
      </c>
      <c r="X28" t="b">
        <f>OR('Matriz verdadero cambios'!W28,VLOOKUP(A28,consolidado!$A$2:$AK$144,37,0))</f>
        <v>0</v>
      </c>
    </row>
    <row r="29" spans="1:24" x14ac:dyDescent="0.25">
      <c r="A29">
        <v>28</v>
      </c>
      <c r="O29" t="b">
        <f>OR('Matriz verdadero cambios'!O29,VLOOKUP(A29,consolidado!$A$2:$AG$143,33,0))</f>
        <v>0</v>
      </c>
      <c r="U29" t="b">
        <f>OR('Matriz verdadero cambios'!T29,VLOOKUP(A29,consolidado!$A$2:$AK$144,34,0))</f>
        <v>0</v>
      </c>
      <c r="V29" t="b">
        <f>OR('Matriz verdadero cambios'!U29,VLOOKUP(A29,consolidado!$A$2:$AK$144,35,0))</f>
        <v>0</v>
      </c>
      <c r="W29" t="b">
        <f>OR('Matriz verdadero cambios'!V29,VLOOKUP(A29,consolidado!$A$2:$AK$144,36,0))</f>
        <v>0</v>
      </c>
      <c r="X29" t="b">
        <f>OR('Matriz verdadero cambios'!W29,VLOOKUP(A29,consolidado!$A$2:$AK$144,37,0))</f>
        <v>0</v>
      </c>
    </row>
    <row r="30" spans="1:24" x14ac:dyDescent="0.25">
      <c r="A30">
        <v>29</v>
      </c>
      <c r="O30" t="b">
        <f>OR('Matriz verdadero cambios'!O30,VLOOKUP(A30,consolidado!$A$2:$AG$143,33,0))</f>
        <v>0</v>
      </c>
      <c r="U30" t="b">
        <f>OR('Matriz verdadero cambios'!T30,VLOOKUP(A30,consolidado!$A$2:$AK$144,34,0))</f>
        <v>0</v>
      </c>
      <c r="V30" t="b">
        <f>OR('Matriz verdadero cambios'!U30,VLOOKUP(A30,consolidado!$A$2:$AK$144,35,0))</f>
        <v>0</v>
      </c>
      <c r="W30" t="b">
        <f>OR('Matriz verdadero cambios'!V30,VLOOKUP(A30,consolidado!$A$2:$AK$144,36,0))</f>
        <v>0</v>
      </c>
      <c r="X30" t="b">
        <f>OR('Matriz verdadero cambios'!W30,VLOOKUP(A30,consolidado!$A$2:$AK$144,37,0))</f>
        <v>0</v>
      </c>
    </row>
    <row r="31" spans="1:24" x14ac:dyDescent="0.25">
      <c r="A31">
        <v>30</v>
      </c>
      <c r="O31" t="b">
        <f>OR('Matriz verdadero cambios'!O31,VLOOKUP(A31,consolidado!$A$2:$AG$143,33,0))</f>
        <v>0</v>
      </c>
      <c r="U31" t="b">
        <f>OR('Matriz verdadero cambios'!T31,VLOOKUP(A31,consolidado!$A$2:$AK$144,34,0))</f>
        <v>0</v>
      </c>
      <c r="V31" t="b">
        <f>OR('Matriz verdadero cambios'!U31,VLOOKUP(A31,consolidado!$A$2:$AK$144,35,0))</f>
        <v>0</v>
      </c>
      <c r="W31" t="b">
        <f>OR('Matriz verdadero cambios'!V31,VLOOKUP(A31,consolidado!$A$2:$AK$144,36,0))</f>
        <v>0</v>
      </c>
      <c r="X31" t="b">
        <f>OR('Matriz verdadero cambios'!W31,VLOOKUP(A31,consolidado!$A$2:$AK$144,37,0))</f>
        <v>0</v>
      </c>
    </row>
    <row r="32" spans="1:24" x14ac:dyDescent="0.25">
      <c r="A32">
        <v>31</v>
      </c>
      <c r="O32" t="b">
        <f>OR('Matriz verdadero cambios'!O32,VLOOKUP(A32,consolidado!$A$2:$AG$143,33,0))</f>
        <v>0</v>
      </c>
      <c r="U32" t="b">
        <f>OR('Matriz verdadero cambios'!T32,VLOOKUP(A32,consolidado!$A$2:$AK$144,34,0))</f>
        <v>0</v>
      </c>
      <c r="V32" t="b">
        <f>OR('Matriz verdadero cambios'!U32,VLOOKUP(A32,consolidado!$A$2:$AK$144,35,0))</f>
        <v>0</v>
      </c>
      <c r="W32" t="b">
        <f>OR('Matriz verdadero cambios'!V32,VLOOKUP(A32,consolidado!$A$2:$AK$144,36,0))</f>
        <v>0</v>
      </c>
      <c r="X32" t="b">
        <f>OR('Matriz verdadero cambios'!W32,VLOOKUP(A32,consolidado!$A$2:$AK$144,37,0))</f>
        <v>0</v>
      </c>
    </row>
    <row r="33" spans="1:24" x14ac:dyDescent="0.25">
      <c r="A33">
        <v>32</v>
      </c>
      <c r="O33" t="b">
        <f>OR('Matriz verdadero cambios'!O33,VLOOKUP(A33,consolidado!$A$2:$AG$143,33,0))</f>
        <v>0</v>
      </c>
      <c r="U33" t="b">
        <f>OR('Matriz verdadero cambios'!T33,VLOOKUP(A33,consolidado!$A$2:$AK$144,34,0))</f>
        <v>0</v>
      </c>
      <c r="V33" t="b">
        <f>OR('Matriz verdadero cambios'!U33,VLOOKUP(A33,consolidado!$A$2:$AK$144,35,0))</f>
        <v>0</v>
      </c>
      <c r="W33" t="b">
        <f>OR('Matriz verdadero cambios'!V33,VLOOKUP(A33,consolidado!$A$2:$AK$144,36,0))</f>
        <v>0</v>
      </c>
      <c r="X33" t="b">
        <f>OR('Matriz verdadero cambios'!W33,VLOOKUP(A33,consolidado!$A$2:$AK$144,37,0))</f>
        <v>0</v>
      </c>
    </row>
    <row r="34" spans="1:24" x14ac:dyDescent="0.25">
      <c r="A34">
        <v>33</v>
      </c>
      <c r="O34" t="b">
        <f>OR('Matriz verdadero cambios'!O34,VLOOKUP(A34,consolidado!$A$2:$AG$143,33,0))</f>
        <v>1</v>
      </c>
      <c r="U34" t="b">
        <f>OR('Matriz verdadero cambios'!T34,VLOOKUP(A34,consolidado!$A$2:$AK$144,34,0))</f>
        <v>1</v>
      </c>
      <c r="V34" t="b">
        <f>OR('Matriz verdadero cambios'!U34,VLOOKUP(A34,consolidado!$A$2:$AK$144,35,0))</f>
        <v>1</v>
      </c>
      <c r="W34" t="b">
        <f>OR('Matriz verdadero cambios'!V34,VLOOKUP(A34,consolidado!$A$2:$AK$144,36,0))</f>
        <v>0</v>
      </c>
      <c r="X34" t="b">
        <f>OR('Matriz verdadero cambios'!W34,VLOOKUP(A34,consolidado!$A$2:$AK$144,37,0))</f>
        <v>0</v>
      </c>
    </row>
    <row r="35" spans="1:24" x14ac:dyDescent="0.25">
      <c r="A35">
        <v>34</v>
      </c>
      <c r="O35" t="b">
        <f>OR('Matriz verdadero cambios'!O35,VLOOKUP(A35,consolidado!$A$2:$AG$143,33,0))</f>
        <v>0</v>
      </c>
      <c r="U35" t="b">
        <f>OR('Matriz verdadero cambios'!T35,VLOOKUP(A35,consolidado!$A$2:$AK$144,34,0))</f>
        <v>1</v>
      </c>
      <c r="V35" t="b">
        <f>OR('Matriz verdadero cambios'!U35,VLOOKUP(A35,consolidado!$A$2:$AK$144,35,0))</f>
        <v>0</v>
      </c>
      <c r="W35" t="b">
        <f>OR('Matriz verdadero cambios'!V35,VLOOKUP(A35,consolidado!$A$2:$AK$144,36,0))</f>
        <v>0</v>
      </c>
      <c r="X35" t="b">
        <f>OR('Matriz verdadero cambios'!W35,VLOOKUP(A35,consolidado!$A$2:$AK$144,37,0))</f>
        <v>0</v>
      </c>
    </row>
    <row r="36" spans="1:24" x14ac:dyDescent="0.25">
      <c r="A36">
        <v>35</v>
      </c>
      <c r="O36" t="b">
        <f>OR('Matriz verdadero cambios'!O36,VLOOKUP(A36,consolidado!$A$2:$AG$143,33,0))</f>
        <v>0</v>
      </c>
      <c r="U36" t="b">
        <f>OR('Matriz verdadero cambios'!T36,VLOOKUP(A36,consolidado!$A$2:$AK$144,34,0))</f>
        <v>1</v>
      </c>
      <c r="V36" t="b">
        <f>OR('Matriz verdadero cambios'!U36,VLOOKUP(A36,consolidado!$A$2:$AK$144,35,0))</f>
        <v>0</v>
      </c>
      <c r="W36" t="b">
        <f>OR('Matriz verdadero cambios'!V36,VLOOKUP(A36,consolidado!$A$2:$AK$144,36,0))</f>
        <v>0</v>
      </c>
      <c r="X36" t="b">
        <f>OR('Matriz verdadero cambios'!W36,VLOOKUP(A36,consolidado!$A$2:$AK$144,37,0))</f>
        <v>0</v>
      </c>
    </row>
    <row r="37" spans="1:24" x14ac:dyDescent="0.25">
      <c r="A37">
        <v>36</v>
      </c>
      <c r="O37" t="b">
        <f>OR('Matriz verdadero cambios'!O37,VLOOKUP(A37,consolidado!$A$2:$AG$143,33,0))</f>
        <v>0</v>
      </c>
      <c r="U37" t="b">
        <f>OR('Matriz verdadero cambios'!T37,VLOOKUP(A37,consolidado!$A$2:$AK$144,34,0))</f>
        <v>1</v>
      </c>
      <c r="V37" t="b">
        <f>OR('Matriz verdadero cambios'!U37,VLOOKUP(A37,consolidado!$A$2:$AK$144,35,0))</f>
        <v>0</v>
      </c>
      <c r="W37" t="b">
        <f>OR('Matriz verdadero cambios'!V37,VLOOKUP(A37,consolidado!$A$2:$AK$144,36,0))</f>
        <v>0</v>
      </c>
      <c r="X37" t="b">
        <f>OR('Matriz verdadero cambios'!W37,VLOOKUP(A37,consolidado!$A$2:$AK$144,37,0))</f>
        <v>1</v>
      </c>
    </row>
    <row r="38" spans="1:24" x14ac:dyDescent="0.25">
      <c r="A38">
        <v>37</v>
      </c>
      <c r="O38" t="b">
        <f>OR('Matriz verdadero cambios'!O38,VLOOKUP(A38,consolidado!$A$2:$AG$143,33,0))</f>
        <v>0</v>
      </c>
      <c r="U38" t="b">
        <f>OR('Matriz verdadero cambios'!T38,VLOOKUP(A38,consolidado!$A$2:$AK$144,34,0))</f>
        <v>1</v>
      </c>
      <c r="V38" t="b">
        <f>OR('Matriz verdadero cambios'!U38,VLOOKUP(A38,consolidado!$A$2:$AK$144,35,0))</f>
        <v>0</v>
      </c>
      <c r="W38" t="b">
        <f>OR('Matriz verdadero cambios'!V38,VLOOKUP(A38,consolidado!$A$2:$AK$144,36,0))</f>
        <v>0</v>
      </c>
      <c r="X38" t="b">
        <f>OR('Matriz verdadero cambios'!W38,VLOOKUP(A38,consolidado!$A$2:$AK$144,37,0))</f>
        <v>0</v>
      </c>
    </row>
    <row r="39" spans="1:24" x14ac:dyDescent="0.25">
      <c r="A39">
        <v>38</v>
      </c>
      <c r="O39" t="b">
        <f>OR('Matriz verdadero cambios'!O39,VLOOKUP(A39,consolidado!$A$2:$AG$143,33,0))</f>
        <v>0</v>
      </c>
      <c r="U39" t="b">
        <f>OR('Matriz verdadero cambios'!T39,VLOOKUP(A39,consolidado!$A$2:$AK$144,34,0))</f>
        <v>0</v>
      </c>
      <c r="V39" t="b">
        <f>OR('Matriz verdadero cambios'!U39,VLOOKUP(A39,consolidado!$A$2:$AK$144,35,0))</f>
        <v>0</v>
      </c>
      <c r="W39" t="b">
        <f>OR('Matriz verdadero cambios'!V39,VLOOKUP(A39,consolidado!$A$2:$AK$144,36,0))</f>
        <v>0</v>
      </c>
      <c r="X39" t="b">
        <f>OR('Matriz verdadero cambios'!W39,VLOOKUP(A39,consolidado!$A$2:$AK$144,37,0))</f>
        <v>0</v>
      </c>
    </row>
    <row r="40" spans="1:24" x14ac:dyDescent="0.25">
      <c r="A40">
        <v>39</v>
      </c>
      <c r="O40" t="b">
        <f>OR('Matriz verdadero cambios'!O40,VLOOKUP(A40,consolidado!$A$2:$AG$143,33,0))</f>
        <v>0</v>
      </c>
      <c r="U40" t="b">
        <f>OR('Matriz verdadero cambios'!T40,VLOOKUP(A40,consolidado!$A$2:$AK$144,34,0))</f>
        <v>0</v>
      </c>
      <c r="V40" t="b">
        <f>OR('Matriz verdadero cambios'!U40,VLOOKUP(A40,consolidado!$A$2:$AK$144,35,0))</f>
        <v>0</v>
      </c>
      <c r="W40" t="b">
        <f>OR('Matriz verdadero cambios'!V40,VLOOKUP(A40,consolidado!$A$2:$AK$144,36,0))</f>
        <v>0</v>
      </c>
      <c r="X40" t="b">
        <f>OR('Matriz verdadero cambios'!W40,VLOOKUP(A40,consolidado!$A$2:$AK$144,37,0))</f>
        <v>0</v>
      </c>
    </row>
    <row r="41" spans="1:24" x14ac:dyDescent="0.25">
      <c r="A41">
        <v>40</v>
      </c>
      <c r="O41" t="b">
        <f>OR('Matriz verdadero cambios'!O41,VLOOKUP(A41,consolidado!$A$2:$AG$143,33,0))</f>
        <v>0</v>
      </c>
      <c r="U41" t="b">
        <f>OR('Matriz verdadero cambios'!T41,VLOOKUP(A41,consolidado!$A$2:$AK$144,34,0))</f>
        <v>0</v>
      </c>
      <c r="V41" t="b">
        <f>OR('Matriz verdadero cambios'!U41,VLOOKUP(A41,consolidado!$A$2:$AK$144,35,0))</f>
        <v>1</v>
      </c>
      <c r="W41" t="b">
        <f>OR('Matriz verdadero cambios'!V41,VLOOKUP(A41,consolidado!$A$2:$AK$144,36,0))</f>
        <v>0</v>
      </c>
      <c r="X41" t="b">
        <f>OR('Matriz verdadero cambios'!W41,VLOOKUP(A41,consolidado!$A$2:$AK$144,37,0))</f>
        <v>1</v>
      </c>
    </row>
    <row r="42" spans="1:24" x14ac:dyDescent="0.25">
      <c r="A42">
        <v>41</v>
      </c>
      <c r="O42" t="b">
        <f>OR('Matriz verdadero cambios'!O42,VLOOKUP(A42,consolidado!$A$2:$AG$143,33,0))</f>
        <v>0</v>
      </c>
      <c r="U42" t="b">
        <f>OR('Matriz verdadero cambios'!T42,VLOOKUP(A42,consolidado!$A$2:$AK$144,34,0))</f>
        <v>0</v>
      </c>
      <c r="V42" t="b">
        <f>OR('Matriz verdadero cambios'!U42,VLOOKUP(A42,consolidado!$A$2:$AK$144,35,0))</f>
        <v>1</v>
      </c>
      <c r="W42" t="b">
        <f>OR('Matriz verdadero cambios'!V42,VLOOKUP(A42,consolidado!$A$2:$AK$144,36,0))</f>
        <v>0</v>
      </c>
      <c r="X42" t="b">
        <f>OR('Matriz verdadero cambios'!W42,VLOOKUP(A42,consolidado!$A$2:$AK$144,37,0))</f>
        <v>1</v>
      </c>
    </row>
    <row r="43" spans="1:24" x14ac:dyDescent="0.25">
      <c r="A43">
        <v>42</v>
      </c>
      <c r="O43" t="b">
        <f>OR('Matriz verdadero cambios'!O43,VLOOKUP(A43,consolidado!$A$2:$AG$143,33,0))</f>
        <v>0</v>
      </c>
      <c r="U43" t="b">
        <f>OR('Matriz verdadero cambios'!T43,VLOOKUP(A43,consolidado!$A$2:$AK$144,34,0))</f>
        <v>1</v>
      </c>
      <c r="V43" t="b">
        <f>OR('Matriz verdadero cambios'!U43,VLOOKUP(A43,consolidado!$A$2:$AK$144,35,0))</f>
        <v>1</v>
      </c>
      <c r="W43" t="b">
        <f>OR('Matriz verdadero cambios'!V43,VLOOKUP(A43,consolidado!$A$2:$AK$144,36,0))</f>
        <v>1</v>
      </c>
      <c r="X43" t="b">
        <f>OR('Matriz verdadero cambios'!W43,VLOOKUP(A43,consolidado!$A$2:$AK$144,37,0))</f>
        <v>1</v>
      </c>
    </row>
    <row r="44" spans="1:24" x14ac:dyDescent="0.25">
      <c r="A44">
        <v>43</v>
      </c>
      <c r="O44" t="b">
        <f>OR('Matriz verdadero cambios'!O44,VLOOKUP(A44,consolidado!$A$2:$AG$143,33,0))</f>
        <v>1</v>
      </c>
      <c r="U44" t="b">
        <f>OR('Matriz verdadero cambios'!T44,VLOOKUP(A44,consolidado!$A$2:$AK$144,34,0))</f>
        <v>1</v>
      </c>
      <c r="V44" t="b">
        <f>OR('Matriz verdadero cambios'!U44,VLOOKUP(A44,consolidado!$A$2:$AK$144,35,0))</f>
        <v>1</v>
      </c>
      <c r="W44" t="b">
        <f>OR('Matriz verdadero cambios'!V44,VLOOKUP(A44,consolidado!$A$2:$AK$144,36,0))</f>
        <v>1</v>
      </c>
      <c r="X44" t="b">
        <f>OR('Matriz verdadero cambios'!W44,VLOOKUP(A44,consolidado!$A$2:$AK$144,37,0))</f>
        <v>1</v>
      </c>
    </row>
    <row r="45" spans="1:24" x14ac:dyDescent="0.25">
      <c r="A45">
        <v>44</v>
      </c>
      <c r="O45" t="b">
        <f>OR('Matriz verdadero cambios'!O45,VLOOKUP(A45,consolidado!$A$2:$AG$143,33,0))</f>
        <v>1</v>
      </c>
      <c r="U45" t="b">
        <f>OR('Matriz verdadero cambios'!T45,VLOOKUP(A45,consolidado!$A$2:$AK$144,34,0))</f>
        <v>1</v>
      </c>
      <c r="V45" t="b">
        <f>OR('Matriz verdadero cambios'!U45,VLOOKUP(A45,consolidado!$A$2:$AK$144,35,0))</f>
        <v>0</v>
      </c>
      <c r="W45" t="b">
        <f>OR('Matriz verdadero cambios'!V45,VLOOKUP(A45,consolidado!$A$2:$AK$144,36,0))</f>
        <v>0</v>
      </c>
      <c r="X45" t="b">
        <f>OR('Matriz verdadero cambios'!W45,VLOOKUP(A45,consolidado!$A$2:$AK$144,37,0))</f>
        <v>1</v>
      </c>
    </row>
    <row r="46" spans="1:24" x14ac:dyDescent="0.25">
      <c r="A46">
        <v>45</v>
      </c>
      <c r="O46" t="b">
        <f>OR('Matriz verdadero cambios'!O46,VLOOKUP(A46,consolidado!$A$2:$AG$143,33,0))</f>
        <v>0</v>
      </c>
      <c r="U46" t="b">
        <f>OR('Matriz verdadero cambios'!T46,VLOOKUP(A46,consolidado!$A$2:$AK$144,34,0))</f>
        <v>0</v>
      </c>
      <c r="V46" t="b">
        <f>OR('Matriz verdadero cambios'!U46,VLOOKUP(A46,consolidado!$A$2:$AK$144,35,0))</f>
        <v>0</v>
      </c>
      <c r="W46" t="b">
        <f>OR('Matriz verdadero cambios'!V46,VLOOKUP(A46,consolidado!$A$2:$AK$144,36,0))</f>
        <v>0</v>
      </c>
      <c r="X46" t="b">
        <f>OR('Matriz verdadero cambios'!W46,VLOOKUP(A46,consolidado!$A$2:$AK$144,37,0))</f>
        <v>0</v>
      </c>
    </row>
    <row r="47" spans="1:24" x14ac:dyDescent="0.25">
      <c r="A47">
        <v>46</v>
      </c>
      <c r="O47" t="b">
        <f>OR('Matriz verdadero cambios'!O47,VLOOKUP(A47,consolidado!$A$2:$AG$143,33,0))</f>
        <v>1</v>
      </c>
      <c r="U47" t="b">
        <f>OR('Matriz verdadero cambios'!T47,VLOOKUP(A47,consolidado!$A$2:$AK$144,34,0))</f>
        <v>1</v>
      </c>
      <c r="V47" t="b">
        <f>OR('Matriz verdadero cambios'!U47,VLOOKUP(A47,consolidado!$A$2:$AK$144,35,0))</f>
        <v>1</v>
      </c>
      <c r="W47" t="b">
        <f>OR('Matriz verdadero cambios'!V47,VLOOKUP(A47,consolidado!$A$2:$AK$144,36,0))</f>
        <v>1</v>
      </c>
      <c r="X47" t="b">
        <f>OR('Matriz verdadero cambios'!W47,VLOOKUP(A47,consolidado!$A$2:$AK$144,37,0))</f>
        <v>1</v>
      </c>
    </row>
    <row r="48" spans="1:24" x14ac:dyDescent="0.25">
      <c r="A48">
        <v>47</v>
      </c>
      <c r="O48" t="b">
        <f>OR('Matriz verdadero cambios'!O48,VLOOKUP(A48,consolidado!$A$2:$AG$143,33,0))</f>
        <v>0</v>
      </c>
      <c r="U48" t="b">
        <f>OR('Matriz verdadero cambios'!T48,VLOOKUP(A48,consolidado!$A$2:$AK$144,34,0))</f>
        <v>0</v>
      </c>
      <c r="V48" t="b">
        <f>OR('Matriz verdadero cambios'!U48,VLOOKUP(A48,consolidado!$A$2:$AK$144,35,0))</f>
        <v>0</v>
      </c>
      <c r="W48" t="b">
        <f>OR('Matriz verdadero cambios'!V48,VLOOKUP(A48,consolidado!$A$2:$AK$144,36,0))</f>
        <v>0</v>
      </c>
      <c r="X48" t="b">
        <f>OR('Matriz verdadero cambios'!W48,VLOOKUP(A48,consolidado!$A$2:$AK$144,37,0))</f>
        <v>0</v>
      </c>
    </row>
    <row r="49" spans="1:24" x14ac:dyDescent="0.25">
      <c r="A49">
        <v>48</v>
      </c>
      <c r="O49" t="b">
        <f>OR('Matriz verdadero cambios'!O49,VLOOKUP(A49,consolidado!$A$2:$AG$143,33,0))</f>
        <v>0</v>
      </c>
      <c r="U49" t="b">
        <f>OR('Matriz verdadero cambios'!T49,VLOOKUP(A49,consolidado!$A$2:$AK$144,34,0))</f>
        <v>0</v>
      </c>
      <c r="V49" t="b">
        <f>OR('Matriz verdadero cambios'!U49,VLOOKUP(A49,consolidado!$A$2:$AK$144,35,0))</f>
        <v>0</v>
      </c>
      <c r="W49" t="b">
        <f>OR('Matriz verdadero cambios'!V49,VLOOKUP(A49,consolidado!$A$2:$AK$144,36,0))</f>
        <v>0</v>
      </c>
      <c r="X49" t="b">
        <f>OR('Matriz verdadero cambios'!W49,VLOOKUP(A49,consolidado!$A$2:$AK$144,37,0))</f>
        <v>0</v>
      </c>
    </row>
    <row r="50" spans="1:24" x14ac:dyDescent="0.25">
      <c r="A50">
        <v>49</v>
      </c>
      <c r="O50" t="b">
        <f>OR('Matriz verdadero cambios'!O50,VLOOKUP(A50,consolidado!$A$2:$AG$143,33,0))</f>
        <v>1</v>
      </c>
      <c r="U50" t="b">
        <f>OR('Matriz verdadero cambios'!T50,VLOOKUP(A50,consolidado!$A$2:$AK$144,34,0))</f>
        <v>0</v>
      </c>
      <c r="V50" t="b">
        <f>OR('Matriz verdadero cambios'!U50,VLOOKUP(A50,consolidado!$A$2:$AK$144,35,0))</f>
        <v>1</v>
      </c>
      <c r="W50" t="b">
        <f>OR('Matriz verdadero cambios'!V50,VLOOKUP(A50,consolidado!$A$2:$AK$144,36,0))</f>
        <v>0</v>
      </c>
      <c r="X50" t="b">
        <f>OR('Matriz verdadero cambios'!W50,VLOOKUP(A50,consolidado!$A$2:$AK$144,37,0))</f>
        <v>0</v>
      </c>
    </row>
    <row r="51" spans="1:24" x14ac:dyDescent="0.25">
      <c r="A51">
        <v>50</v>
      </c>
      <c r="O51" t="b">
        <f>OR('Matriz verdadero cambios'!O51,VLOOKUP(A51,consolidado!$A$2:$AG$143,33,0))</f>
        <v>1</v>
      </c>
      <c r="U51" t="b">
        <f>OR('Matriz verdadero cambios'!T51,VLOOKUP(A51,consolidado!$A$2:$AK$144,34,0))</f>
        <v>0</v>
      </c>
      <c r="V51" t="b">
        <f>OR('Matriz verdadero cambios'!U51,VLOOKUP(A51,consolidado!$A$2:$AK$144,35,0))</f>
        <v>1</v>
      </c>
      <c r="W51" t="b">
        <f>OR('Matriz verdadero cambios'!V51,VLOOKUP(A51,consolidado!$A$2:$AK$144,36,0))</f>
        <v>0</v>
      </c>
      <c r="X51" t="b">
        <f>OR('Matriz verdadero cambios'!W51,VLOOKUP(A51,consolidado!$A$2:$AK$144,37,0))</f>
        <v>0</v>
      </c>
    </row>
    <row r="52" spans="1:24" x14ac:dyDescent="0.25">
      <c r="A52">
        <v>51</v>
      </c>
      <c r="O52" t="b">
        <f>OR('Matriz verdadero cambios'!O52,VLOOKUP(A52,consolidado!$A$2:$AG$143,33,0))</f>
        <v>0</v>
      </c>
      <c r="U52" t="b">
        <f>OR('Matriz verdadero cambios'!T52,VLOOKUP(A52,consolidado!$A$2:$AK$144,34,0))</f>
        <v>1</v>
      </c>
      <c r="V52" t="b">
        <f>OR('Matriz verdadero cambios'!U52,VLOOKUP(A52,consolidado!$A$2:$AK$144,35,0))</f>
        <v>1</v>
      </c>
      <c r="W52" t="b">
        <f>OR('Matriz verdadero cambios'!V52,VLOOKUP(A52,consolidado!$A$2:$AK$144,36,0))</f>
        <v>1</v>
      </c>
      <c r="X52" t="b">
        <f>OR('Matriz verdadero cambios'!W52,VLOOKUP(A52,consolidado!$A$2:$AK$144,37,0))</f>
        <v>1</v>
      </c>
    </row>
    <row r="53" spans="1:24" x14ac:dyDescent="0.25">
      <c r="A53">
        <v>52</v>
      </c>
      <c r="O53" t="b">
        <f>OR('Matriz verdadero cambios'!O53,VLOOKUP(A53,consolidado!$A$2:$AG$143,33,0))</f>
        <v>1</v>
      </c>
      <c r="U53" t="b">
        <f>OR('Matriz verdadero cambios'!T53,VLOOKUP(A53,consolidado!$A$2:$AK$144,34,0))</f>
        <v>1</v>
      </c>
      <c r="V53" t="b">
        <f>OR('Matriz verdadero cambios'!U53,VLOOKUP(A53,consolidado!$A$2:$AK$144,35,0))</f>
        <v>1</v>
      </c>
      <c r="W53" t="b">
        <f>OR('Matriz verdadero cambios'!V53,VLOOKUP(A53,consolidado!$A$2:$AK$144,36,0))</f>
        <v>1</v>
      </c>
      <c r="X53" t="b">
        <f>OR('Matriz verdadero cambios'!W53,VLOOKUP(A53,consolidado!$A$2:$AK$144,37,0))</f>
        <v>1</v>
      </c>
    </row>
    <row r="54" spans="1:24" x14ac:dyDescent="0.25">
      <c r="A54">
        <v>53</v>
      </c>
      <c r="O54" t="b">
        <f>OR('Matriz verdadero cambios'!O54,VLOOKUP(A54,consolidado!$A$2:$AG$143,33,0))</f>
        <v>0</v>
      </c>
      <c r="U54" t="b">
        <f>OR('Matriz verdadero cambios'!T54,VLOOKUP(A54,consolidado!$A$2:$AK$144,34,0))</f>
        <v>1</v>
      </c>
      <c r="V54" t="b">
        <f>OR('Matriz verdadero cambios'!U54,VLOOKUP(A54,consolidado!$A$2:$AK$144,35,0))</f>
        <v>1</v>
      </c>
      <c r="W54" t="b">
        <f>OR('Matriz verdadero cambios'!V54,VLOOKUP(A54,consolidado!$A$2:$AK$144,36,0))</f>
        <v>0</v>
      </c>
      <c r="X54" t="b">
        <f>OR('Matriz verdadero cambios'!W54,VLOOKUP(A54,consolidado!$A$2:$AK$144,37,0))</f>
        <v>0</v>
      </c>
    </row>
    <row r="55" spans="1:24" x14ac:dyDescent="0.25">
      <c r="A55">
        <v>54</v>
      </c>
      <c r="O55" t="b">
        <f>OR('Matriz verdadero cambios'!O55,VLOOKUP(A55,consolidado!$A$2:$AG$143,33,0))</f>
        <v>0</v>
      </c>
      <c r="U55" t="b">
        <f>OR('Matriz verdadero cambios'!T55,VLOOKUP(A55,consolidado!$A$2:$AK$144,34,0))</f>
        <v>0</v>
      </c>
      <c r="V55" t="b">
        <f>OR('Matriz verdadero cambios'!U55,VLOOKUP(A55,consolidado!$A$2:$AK$144,35,0))</f>
        <v>1</v>
      </c>
      <c r="W55" t="b">
        <f>OR('Matriz verdadero cambios'!V55,VLOOKUP(A55,consolidado!$A$2:$AK$144,36,0))</f>
        <v>1</v>
      </c>
      <c r="X55" t="b">
        <f>OR('Matriz verdadero cambios'!W55,VLOOKUP(A55,consolidado!$A$2:$AK$144,37,0))</f>
        <v>1</v>
      </c>
    </row>
    <row r="56" spans="1:24" x14ac:dyDescent="0.25">
      <c r="A56">
        <v>55</v>
      </c>
      <c r="O56" t="b">
        <f>OR('Matriz verdadero cambios'!O56,VLOOKUP(A56,consolidado!$A$2:$AG$143,33,0))</f>
        <v>0</v>
      </c>
      <c r="U56" t="b">
        <f>OR('Matriz verdadero cambios'!T56,VLOOKUP(A56,consolidado!$A$2:$AK$144,34,0))</f>
        <v>0</v>
      </c>
      <c r="V56" t="b">
        <f>OR('Matriz verdadero cambios'!U56,VLOOKUP(A56,consolidado!$A$2:$AK$144,35,0))</f>
        <v>0</v>
      </c>
      <c r="W56" t="b">
        <f>OR('Matriz verdadero cambios'!V56,VLOOKUP(A56,consolidado!$A$2:$AK$144,36,0))</f>
        <v>0</v>
      </c>
      <c r="X56" t="b">
        <f>OR('Matriz verdadero cambios'!W56,VLOOKUP(A56,consolidado!$A$2:$AK$144,37,0))</f>
        <v>0</v>
      </c>
    </row>
    <row r="57" spans="1:24" x14ac:dyDescent="0.25">
      <c r="A57">
        <v>56</v>
      </c>
      <c r="O57" t="b">
        <f>OR('Matriz verdadero cambios'!O57,VLOOKUP(A57,consolidado!$A$2:$AG$143,33,0))</f>
        <v>0</v>
      </c>
      <c r="U57" t="b">
        <f>OR('Matriz verdadero cambios'!T57,VLOOKUP(A57,consolidado!$A$2:$AK$144,34,0))</f>
        <v>0</v>
      </c>
      <c r="V57" t="b">
        <f>OR('Matriz verdadero cambios'!U57,VLOOKUP(A57,consolidado!$A$2:$AK$144,35,0))</f>
        <v>0</v>
      </c>
      <c r="W57" t="b">
        <f>OR('Matriz verdadero cambios'!V57,VLOOKUP(A57,consolidado!$A$2:$AK$144,36,0))</f>
        <v>0</v>
      </c>
      <c r="X57" t="b">
        <f>OR('Matriz verdadero cambios'!W57,VLOOKUP(A57,consolidado!$A$2:$AK$144,37,0))</f>
        <v>0</v>
      </c>
    </row>
    <row r="58" spans="1:24" x14ac:dyDescent="0.25">
      <c r="A58">
        <v>57</v>
      </c>
      <c r="O58" t="b">
        <f>OR('Matriz verdadero cambios'!O58,VLOOKUP(A58,consolidado!$A$2:$AG$143,33,0))</f>
        <v>0</v>
      </c>
      <c r="U58" t="b">
        <f>OR('Matriz verdadero cambios'!T58,VLOOKUP(A58,consolidado!$A$2:$AK$144,34,0))</f>
        <v>0</v>
      </c>
      <c r="V58" t="b">
        <f>OR('Matriz verdadero cambios'!U58,VLOOKUP(A58,consolidado!$A$2:$AK$144,35,0))</f>
        <v>0</v>
      </c>
      <c r="W58" t="b">
        <f>OR('Matriz verdadero cambios'!V58,VLOOKUP(A58,consolidado!$A$2:$AK$144,36,0))</f>
        <v>0</v>
      </c>
      <c r="X58" t="b">
        <f>OR('Matriz verdadero cambios'!W58,VLOOKUP(A58,consolidado!$A$2:$AK$144,37,0))</f>
        <v>0</v>
      </c>
    </row>
    <row r="59" spans="1:24" x14ac:dyDescent="0.25">
      <c r="A59">
        <v>58</v>
      </c>
      <c r="O59" t="b">
        <f>OR('Matriz verdadero cambios'!O59,VLOOKUP(A59,consolidado!$A$2:$AG$143,33,0))</f>
        <v>0</v>
      </c>
      <c r="U59" t="b">
        <f>OR('Matriz verdadero cambios'!T59,VLOOKUP(A59,consolidado!$A$2:$AK$144,34,0))</f>
        <v>1</v>
      </c>
      <c r="V59" t="b">
        <f>OR('Matriz verdadero cambios'!U59,VLOOKUP(A59,consolidado!$A$2:$AK$144,35,0))</f>
        <v>1</v>
      </c>
      <c r="W59" t="b">
        <f>OR('Matriz verdadero cambios'!V59,VLOOKUP(A59,consolidado!$A$2:$AK$144,36,0))</f>
        <v>1</v>
      </c>
      <c r="X59" t="b">
        <f>OR('Matriz verdadero cambios'!W59,VLOOKUP(A59,consolidado!$A$2:$AK$144,37,0))</f>
        <v>1</v>
      </c>
    </row>
    <row r="60" spans="1:24" x14ac:dyDescent="0.25">
      <c r="A60">
        <v>59</v>
      </c>
      <c r="O60" t="b">
        <f>OR('Matriz verdadero cambios'!O60,VLOOKUP(A60,consolidado!$A$2:$AG$143,33,0))</f>
        <v>1</v>
      </c>
      <c r="U60" t="b">
        <f>OR('Matriz verdadero cambios'!T60,VLOOKUP(A60,consolidado!$A$2:$AK$144,34,0))</f>
        <v>1</v>
      </c>
      <c r="V60" t="b">
        <f>OR('Matriz verdadero cambios'!U60,VLOOKUP(A60,consolidado!$A$2:$AK$144,35,0))</f>
        <v>1</v>
      </c>
      <c r="W60" t="b">
        <f>OR('Matriz verdadero cambios'!V60,VLOOKUP(A60,consolidado!$A$2:$AK$144,36,0))</f>
        <v>1</v>
      </c>
      <c r="X60" t="b">
        <f>OR('Matriz verdadero cambios'!W60,VLOOKUP(A60,consolidado!$A$2:$AK$144,37,0))</f>
        <v>1</v>
      </c>
    </row>
    <row r="61" spans="1:24" x14ac:dyDescent="0.25">
      <c r="A61">
        <v>60</v>
      </c>
      <c r="O61" t="b">
        <f>OR('Matriz verdadero cambios'!O61,VLOOKUP(A61,consolidado!$A$2:$AG$143,33,0))</f>
        <v>0</v>
      </c>
      <c r="U61" t="b">
        <f>OR('Matriz verdadero cambios'!T61,VLOOKUP(A61,consolidado!$A$2:$AK$144,34,0))</f>
        <v>1</v>
      </c>
      <c r="V61" t="b">
        <f>OR('Matriz verdadero cambios'!U61,VLOOKUP(A61,consolidado!$A$2:$AK$144,35,0))</f>
        <v>1</v>
      </c>
      <c r="W61" t="b">
        <f>OR('Matriz verdadero cambios'!V61,VLOOKUP(A61,consolidado!$A$2:$AK$144,36,0))</f>
        <v>0</v>
      </c>
      <c r="X61" t="b">
        <f>OR('Matriz verdadero cambios'!W61,VLOOKUP(A61,consolidado!$A$2:$AK$144,37,0))</f>
        <v>0</v>
      </c>
    </row>
    <row r="62" spans="1:24" x14ac:dyDescent="0.25">
      <c r="A62">
        <v>61</v>
      </c>
      <c r="O62" t="b">
        <f>OR('Matriz verdadero cambios'!O62,VLOOKUP(A62,consolidado!$A$2:$AG$143,33,0))</f>
        <v>0</v>
      </c>
      <c r="U62" t="b">
        <f>OR('Matriz verdadero cambios'!T62,VLOOKUP(A62,consolidado!$A$2:$AK$144,34,0))</f>
        <v>0</v>
      </c>
      <c r="V62" t="b">
        <f>OR('Matriz verdadero cambios'!U62,VLOOKUP(A62,consolidado!$A$2:$AK$144,35,0))</f>
        <v>1</v>
      </c>
      <c r="W62" t="b">
        <f>OR('Matriz verdadero cambios'!V62,VLOOKUP(A62,consolidado!$A$2:$AK$144,36,0))</f>
        <v>0</v>
      </c>
      <c r="X62" t="b">
        <f>OR('Matriz verdadero cambios'!W62,VLOOKUP(A62,consolidado!$A$2:$AK$144,37,0))</f>
        <v>1</v>
      </c>
    </row>
    <row r="63" spans="1:24" x14ac:dyDescent="0.25">
      <c r="A63">
        <v>62</v>
      </c>
      <c r="O63" t="b">
        <f>OR('Matriz verdadero cambios'!O63,VLOOKUP(A63,consolidado!$A$2:$AG$143,33,0))</f>
        <v>0</v>
      </c>
      <c r="U63" t="b">
        <f>OR('Matriz verdadero cambios'!T63,VLOOKUP(A63,consolidado!$A$2:$AK$144,34,0))</f>
        <v>0</v>
      </c>
      <c r="V63" t="b">
        <f>OR('Matriz verdadero cambios'!U63,VLOOKUP(A63,consolidado!$A$2:$AK$144,35,0))</f>
        <v>0</v>
      </c>
      <c r="W63" t="b">
        <f>OR('Matriz verdadero cambios'!V63,VLOOKUP(A63,consolidado!$A$2:$AK$144,36,0))</f>
        <v>0</v>
      </c>
      <c r="X63" t="b">
        <f>OR('Matriz verdadero cambios'!W63,VLOOKUP(A63,consolidado!$A$2:$AK$144,37,0))</f>
        <v>0</v>
      </c>
    </row>
    <row r="64" spans="1:24" x14ac:dyDescent="0.25">
      <c r="A64">
        <v>63</v>
      </c>
      <c r="O64" t="b">
        <f>OR('Matriz verdadero cambios'!O64,VLOOKUP(A64,consolidado!$A$2:$AG$143,33,0))</f>
        <v>1</v>
      </c>
      <c r="U64" t="b">
        <f>OR('Matriz verdadero cambios'!T64,VLOOKUP(A64,consolidado!$A$2:$AK$144,34,0))</f>
        <v>1</v>
      </c>
      <c r="V64" t="b">
        <f>OR('Matriz verdadero cambios'!U64,VLOOKUP(A64,consolidado!$A$2:$AK$144,35,0))</f>
        <v>0</v>
      </c>
      <c r="W64" t="b">
        <f>OR('Matriz verdadero cambios'!V64,VLOOKUP(A64,consolidado!$A$2:$AK$144,36,0))</f>
        <v>0</v>
      </c>
      <c r="X64" t="b">
        <f>OR('Matriz verdadero cambios'!W64,VLOOKUP(A64,consolidado!$A$2:$AK$144,37,0))</f>
        <v>0</v>
      </c>
    </row>
    <row r="65" spans="1:24" x14ac:dyDescent="0.25">
      <c r="A65">
        <v>64</v>
      </c>
      <c r="O65" t="b">
        <f>OR('Matriz verdadero cambios'!O65,VLOOKUP(A65,consolidado!$A$2:$AG$143,33,0))</f>
        <v>0</v>
      </c>
      <c r="U65" t="b">
        <f>OR('Matriz verdadero cambios'!T65,VLOOKUP(A65,consolidado!$A$2:$AK$144,34,0))</f>
        <v>1</v>
      </c>
      <c r="V65" t="b">
        <f>OR('Matriz verdadero cambios'!U65,VLOOKUP(A65,consolidado!$A$2:$AK$144,35,0))</f>
        <v>1</v>
      </c>
      <c r="W65" t="b">
        <f>OR('Matriz verdadero cambios'!V65,VLOOKUP(A65,consolidado!$A$2:$AK$144,36,0))</f>
        <v>0</v>
      </c>
      <c r="X65" t="b">
        <f>OR('Matriz verdadero cambios'!W65,VLOOKUP(A65,consolidado!$A$2:$AK$144,37,0))</f>
        <v>0</v>
      </c>
    </row>
    <row r="66" spans="1:24" x14ac:dyDescent="0.25">
      <c r="A66">
        <v>65</v>
      </c>
      <c r="O66" t="b">
        <f>OR('Matriz verdadero cambios'!O66,VLOOKUP(A66,consolidado!$A$2:$AG$143,33,0))</f>
        <v>0</v>
      </c>
      <c r="U66" t="b">
        <f>OR('Matriz verdadero cambios'!T66,VLOOKUP(A66,consolidado!$A$2:$AK$144,34,0))</f>
        <v>1</v>
      </c>
      <c r="V66" t="b">
        <f>OR('Matriz verdadero cambios'!U66,VLOOKUP(A66,consolidado!$A$2:$AK$144,35,0))</f>
        <v>1</v>
      </c>
      <c r="W66" t="b">
        <f>OR('Matriz verdadero cambios'!V66,VLOOKUP(A66,consolidado!$A$2:$AK$144,36,0))</f>
        <v>0</v>
      </c>
      <c r="X66" t="b">
        <f>OR('Matriz verdadero cambios'!W66,VLOOKUP(A66,consolidado!$A$2:$AK$144,37,0))</f>
        <v>0</v>
      </c>
    </row>
    <row r="67" spans="1:24" x14ac:dyDescent="0.25">
      <c r="A67">
        <v>66</v>
      </c>
      <c r="O67" t="b">
        <f>OR('Matriz verdadero cambios'!O67,VLOOKUP(A67,consolidado!$A$2:$AG$143,33,0))</f>
        <v>1</v>
      </c>
      <c r="U67" t="b">
        <f>OR('Matriz verdadero cambios'!T67,VLOOKUP(A67,consolidado!$A$2:$AK$144,34,0))</f>
        <v>1</v>
      </c>
      <c r="V67" t="b">
        <f>OR('Matriz verdadero cambios'!U67,VLOOKUP(A67,consolidado!$A$2:$AK$144,35,0))</f>
        <v>1</v>
      </c>
      <c r="W67" t="b">
        <f>OR('Matriz verdadero cambios'!V67,VLOOKUP(A67,consolidado!$A$2:$AK$144,36,0))</f>
        <v>1</v>
      </c>
      <c r="X67" t="b">
        <f>OR('Matriz verdadero cambios'!W67,VLOOKUP(A67,consolidado!$A$2:$AK$144,37,0))</f>
        <v>1</v>
      </c>
    </row>
    <row r="68" spans="1:24" x14ac:dyDescent="0.25">
      <c r="A68">
        <v>67</v>
      </c>
      <c r="O68" t="b">
        <f>OR('Matriz verdadero cambios'!O68,VLOOKUP(A68,consolidado!$A$2:$AG$143,33,0))</f>
        <v>0</v>
      </c>
      <c r="U68" t="b">
        <f>OR('Matriz verdadero cambios'!T68,VLOOKUP(A68,consolidado!$A$2:$AK$144,34,0))</f>
        <v>0</v>
      </c>
      <c r="V68" t="b">
        <f>OR('Matriz verdadero cambios'!U68,VLOOKUP(A68,consolidado!$A$2:$AK$144,35,0))</f>
        <v>0</v>
      </c>
      <c r="W68" t="b">
        <f>OR('Matriz verdadero cambios'!V68,VLOOKUP(A68,consolidado!$A$2:$AK$144,36,0))</f>
        <v>0</v>
      </c>
      <c r="X68" t="b">
        <f>OR('Matriz verdadero cambios'!W68,VLOOKUP(A68,consolidado!$A$2:$AK$144,37,0))</f>
        <v>0</v>
      </c>
    </row>
    <row r="69" spans="1:24" x14ac:dyDescent="0.25">
      <c r="A69">
        <v>68</v>
      </c>
      <c r="O69" t="b">
        <f>OR('Matriz verdadero cambios'!O69,VLOOKUP(A69,consolidado!$A$2:$AG$143,33,0))</f>
        <v>0</v>
      </c>
      <c r="U69" t="b">
        <f>OR('Matriz verdadero cambios'!T69,VLOOKUP(A69,consolidado!$A$2:$AK$144,34,0))</f>
        <v>0</v>
      </c>
      <c r="V69" t="b">
        <f>OR('Matriz verdadero cambios'!U69,VLOOKUP(A69,consolidado!$A$2:$AK$144,35,0))</f>
        <v>0</v>
      </c>
      <c r="W69" t="b">
        <f>OR('Matriz verdadero cambios'!V69,VLOOKUP(A69,consolidado!$A$2:$AK$144,36,0))</f>
        <v>0</v>
      </c>
      <c r="X69" t="b">
        <f>OR('Matriz verdadero cambios'!W69,VLOOKUP(A69,consolidado!$A$2:$AK$144,37,0))</f>
        <v>0</v>
      </c>
    </row>
    <row r="70" spans="1:24" x14ac:dyDescent="0.25">
      <c r="A70">
        <v>69</v>
      </c>
      <c r="O70" t="b">
        <f>OR('Matriz verdadero cambios'!O70,VLOOKUP(A70,consolidado!$A$2:$AG$143,33,0))</f>
        <v>1</v>
      </c>
      <c r="U70" t="b">
        <f>OR('Matriz verdadero cambios'!T70,VLOOKUP(A70,consolidado!$A$2:$AK$144,34,0))</f>
        <v>1</v>
      </c>
      <c r="V70" t="b">
        <f>OR('Matriz verdadero cambios'!U70,VLOOKUP(A70,consolidado!$A$2:$AK$144,35,0))</f>
        <v>0</v>
      </c>
      <c r="W70" t="b">
        <f>OR('Matriz verdadero cambios'!V70,VLOOKUP(A70,consolidado!$A$2:$AK$144,36,0))</f>
        <v>0</v>
      </c>
      <c r="X70" t="b">
        <f>OR('Matriz verdadero cambios'!W70,VLOOKUP(A70,consolidado!$A$2:$AK$144,37,0))</f>
        <v>0</v>
      </c>
    </row>
    <row r="71" spans="1:24" x14ac:dyDescent="0.25">
      <c r="A71">
        <v>70</v>
      </c>
      <c r="O71" t="b">
        <f>OR('Matriz verdadero cambios'!O71,VLOOKUP(A71,consolidado!$A$2:$AG$143,33,0))</f>
        <v>0</v>
      </c>
      <c r="U71" t="b">
        <f>OR('Matriz verdadero cambios'!T71,VLOOKUP(A71,consolidado!$A$2:$AK$144,34,0))</f>
        <v>1</v>
      </c>
      <c r="V71" t="b">
        <f>OR('Matriz verdadero cambios'!U71,VLOOKUP(A71,consolidado!$A$2:$AK$144,35,0))</f>
        <v>1</v>
      </c>
      <c r="W71" t="b">
        <f>OR('Matriz verdadero cambios'!V71,VLOOKUP(A71,consolidado!$A$2:$AK$144,36,0))</f>
        <v>0</v>
      </c>
      <c r="X71" t="b">
        <f>OR('Matriz verdadero cambios'!W71,VLOOKUP(A71,consolidado!$A$2:$AK$144,37,0))</f>
        <v>1</v>
      </c>
    </row>
    <row r="72" spans="1:24" x14ac:dyDescent="0.25">
      <c r="A72">
        <v>71</v>
      </c>
      <c r="O72" t="b">
        <f>OR('Matriz verdadero cambios'!O72,VLOOKUP(A72,consolidado!$A$2:$AG$143,33,0))</f>
        <v>1</v>
      </c>
      <c r="U72" t="b">
        <f>OR('Matriz verdadero cambios'!T72,VLOOKUP(A72,consolidado!$A$2:$AK$144,34,0))</f>
        <v>1</v>
      </c>
      <c r="V72" t="b">
        <f>OR('Matriz verdadero cambios'!U72,VLOOKUP(A72,consolidado!$A$2:$AK$144,35,0))</f>
        <v>0</v>
      </c>
      <c r="W72" t="b">
        <f>OR('Matriz verdadero cambios'!V72,VLOOKUP(A72,consolidado!$A$2:$AK$144,36,0))</f>
        <v>0</v>
      </c>
      <c r="X72" t="b">
        <f>OR('Matriz verdadero cambios'!W72,VLOOKUP(A72,consolidado!$A$2:$AK$144,37,0))</f>
        <v>0</v>
      </c>
    </row>
    <row r="73" spans="1:24" x14ac:dyDescent="0.25">
      <c r="A73">
        <v>72</v>
      </c>
      <c r="O73" t="b">
        <f>OR('Matriz verdadero cambios'!O73,VLOOKUP(A73,consolidado!$A$2:$AG$143,33,0))</f>
        <v>0</v>
      </c>
      <c r="U73" t="b">
        <f>OR('Matriz verdadero cambios'!T73,VLOOKUP(A73,consolidado!$A$2:$AK$144,34,0))</f>
        <v>0</v>
      </c>
      <c r="V73" t="b">
        <f>OR('Matriz verdadero cambios'!U73,VLOOKUP(A73,consolidado!$A$2:$AK$144,35,0))</f>
        <v>0</v>
      </c>
      <c r="W73" t="b">
        <f>OR('Matriz verdadero cambios'!V73,VLOOKUP(A73,consolidado!$A$2:$AK$144,36,0))</f>
        <v>0</v>
      </c>
      <c r="X73" t="b">
        <f>OR('Matriz verdadero cambios'!W73,VLOOKUP(A73,consolidado!$A$2:$AK$144,37,0))</f>
        <v>0</v>
      </c>
    </row>
    <row r="74" spans="1:24" x14ac:dyDescent="0.25">
      <c r="A74">
        <v>73</v>
      </c>
      <c r="O74" t="b">
        <f>OR('Matriz verdadero cambios'!O74,VLOOKUP(A74,consolidado!$A$2:$AG$143,33,0))</f>
        <v>0</v>
      </c>
      <c r="U74" t="b">
        <f>OR('Matriz verdadero cambios'!T74,VLOOKUP(A74,consolidado!$A$2:$AK$144,34,0))</f>
        <v>0</v>
      </c>
      <c r="V74" t="b">
        <f>OR('Matriz verdadero cambios'!U74,VLOOKUP(A74,consolidado!$A$2:$AK$144,35,0))</f>
        <v>0</v>
      </c>
      <c r="W74" t="b">
        <f>OR('Matriz verdadero cambios'!V74,VLOOKUP(A74,consolidado!$A$2:$AK$144,36,0))</f>
        <v>0</v>
      </c>
      <c r="X74" t="b">
        <f>OR('Matriz verdadero cambios'!W74,VLOOKUP(A74,consolidado!$A$2:$AK$144,37,0))</f>
        <v>0</v>
      </c>
    </row>
    <row r="75" spans="1:24" x14ac:dyDescent="0.25">
      <c r="A75">
        <v>74</v>
      </c>
      <c r="O75" t="b">
        <f>OR('Matriz verdadero cambios'!O75,VLOOKUP(A75,consolidado!$A$2:$AG$143,33,0))</f>
        <v>0</v>
      </c>
      <c r="U75" t="b">
        <f>OR('Matriz verdadero cambios'!T75,VLOOKUP(A75,consolidado!$A$2:$AK$144,34,0))</f>
        <v>0</v>
      </c>
      <c r="V75" t="b">
        <f>OR('Matriz verdadero cambios'!U75,VLOOKUP(A75,consolidado!$A$2:$AK$144,35,0))</f>
        <v>0</v>
      </c>
      <c r="W75" t="b">
        <f>OR('Matriz verdadero cambios'!V75,VLOOKUP(A75,consolidado!$A$2:$AK$144,36,0))</f>
        <v>0</v>
      </c>
      <c r="X75" t="b">
        <f>OR('Matriz verdadero cambios'!W75,VLOOKUP(A75,consolidado!$A$2:$AK$144,37,0))</f>
        <v>0</v>
      </c>
    </row>
    <row r="76" spans="1:24" x14ac:dyDescent="0.25">
      <c r="A76">
        <v>75</v>
      </c>
      <c r="O76" t="b">
        <f>OR('Matriz verdadero cambios'!O76,VLOOKUP(A76,consolidado!$A$2:$AG$143,33,0))</f>
        <v>0</v>
      </c>
      <c r="U76" t="b">
        <f>OR('Matriz verdadero cambios'!T76,VLOOKUP(A76,consolidado!$A$2:$AK$144,34,0))</f>
        <v>0</v>
      </c>
      <c r="V76" t="b">
        <f>OR('Matriz verdadero cambios'!U76,VLOOKUP(A76,consolidado!$A$2:$AK$144,35,0))</f>
        <v>0</v>
      </c>
      <c r="W76" t="b">
        <f>OR('Matriz verdadero cambios'!V76,VLOOKUP(A76,consolidado!$A$2:$AK$144,36,0))</f>
        <v>0</v>
      </c>
      <c r="X76" t="b">
        <f>OR('Matriz verdadero cambios'!W76,VLOOKUP(A76,consolidado!$A$2:$AK$144,37,0))</f>
        <v>0</v>
      </c>
    </row>
    <row r="77" spans="1:24" x14ac:dyDescent="0.25">
      <c r="A77">
        <v>76</v>
      </c>
      <c r="O77" t="b">
        <f>OR('Matriz verdadero cambios'!O77,VLOOKUP(A77,consolidado!$A$2:$AG$143,33,0))</f>
        <v>0</v>
      </c>
      <c r="U77" t="b">
        <f>OR('Matriz verdadero cambios'!T77,VLOOKUP(A77,consolidado!$A$2:$AK$144,34,0))</f>
        <v>0</v>
      </c>
      <c r="V77" t="b">
        <f>OR('Matriz verdadero cambios'!U77,VLOOKUP(A77,consolidado!$A$2:$AK$144,35,0))</f>
        <v>0</v>
      </c>
      <c r="W77" t="b">
        <f>OR('Matriz verdadero cambios'!V77,VLOOKUP(A77,consolidado!$A$2:$AK$144,36,0))</f>
        <v>0</v>
      </c>
      <c r="X77" t="b">
        <f>OR('Matriz verdadero cambios'!W77,VLOOKUP(A77,consolidado!$A$2:$AK$144,37,0))</f>
        <v>0</v>
      </c>
    </row>
    <row r="78" spans="1:24" x14ac:dyDescent="0.25">
      <c r="A78">
        <v>78</v>
      </c>
      <c r="O78" t="b">
        <f>OR('Matriz verdadero cambios'!O78,VLOOKUP(A78,consolidado!$A$2:$AG$143,33,0))</f>
        <v>0</v>
      </c>
      <c r="U78" t="b">
        <f>OR('Matriz verdadero cambios'!T78,VLOOKUP(A78,consolidado!$A$2:$AK$144,34,0))</f>
        <v>0</v>
      </c>
      <c r="V78" t="b">
        <f>OR('Matriz verdadero cambios'!U78,VLOOKUP(A78,consolidado!$A$2:$AK$144,35,0))</f>
        <v>0</v>
      </c>
      <c r="W78" t="b">
        <f>OR('Matriz verdadero cambios'!V78,VLOOKUP(A78,consolidado!$A$2:$AK$144,36,0))</f>
        <v>0</v>
      </c>
      <c r="X78" t="b">
        <f>OR('Matriz verdadero cambios'!W78,VLOOKUP(A78,consolidado!$A$2:$AK$144,37,0))</f>
        <v>1</v>
      </c>
    </row>
    <row r="79" spans="1:24" x14ac:dyDescent="0.25">
      <c r="A79">
        <v>79</v>
      </c>
      <c r="O79" t="b">
        <f>OR('Matriz verdadero cambios'!O79,VLOOKUP(A79,consolidado!$A$2:$AG$143,33,0))</f>
        <v>1</v>
      </c>
      <c r="U79" t="b">
        <f>OR('Matriz verdadero cambios'!T79,VLOOKUP(A79,consolidado!$A$2:$AK$144,34,0))</f>
        <v>1</v>
      </c>
      <c r="V79" t="b">
        <f>OR('Matriz verdadero cambios'!U79,VLOOKUP(A79,consolidado!$A$2:$AK$144,35,0))</f>
        <v>1</v>
      </c>
      <c r="W79" t="b">
        <f>OR('Matriz verdadero cambios'!V79,VLOOKUP(A79,consolidado!$A$2:$AK$144,36,0))</f>
        <v>1</v>
      </c>
      <c r="X79" t="b">
        <f>OR('Matriz verdadero cambios'!W79,VLOOKUP(A79,consolidado!$A$2:$AK$144,37,0))</f>
        <v>1</v>
      </c>
    </row>
    <row r="80" spans="1:24" x14ac:dyDescent="0.25">
      <c r="A80">
        <v>80</v>
      </c>
      <c r="O80" t="b">
        <f>OR('Matriz verdadero cambios'!O80,VLOOKUP(A80,consolidado!$A$2:$AG$143,33,0))</f>
        <v>0</v>
      </c>
      <c r="U80" t="b">
        <f>OR('Matriz verdadero cambios'!T80,VLOOKUP(A80,consolidado!$A$2:$AK$144,34,0))</f>
        <v>0</v>
      </c>
      <c r="V80" t="b">
        <f>OR('Matriz verdadero cambios'!U80,VLOOKUP(A80,consolidado!$A$2:$AK$144,35,0))</f>
        <v>0</v>
      </c>
      <c r="W80" t="b">
        <f>OR('Matriz verdadero cambios'!V80,VLOOKUP(A80,consolidado!$A$2:$AK$144,36,0))</f>
        <v>0</v>
      </c>
      <c r="X80" t="b">
        <f>OR('Matriz verdadero cambios'!W80,VLOOKUP(A80,consolidado!$A$2:$AK$144,37,0))</f>
        <v>0</v>
      </c>
    </row>
    <row r="81" spans="1:24" x14ac:dyDescent="0.25">
      <c r="A81">
        <v>81</v>
      </c>
      <c r="O81" t="b">
        <f>OR('Matriz verdadero cambios'!O81,VLOOKUP(A81,consolidado!$A$2:$AG$143,33,0))</f>
        <v>0</v>
      </c>
      <c r="U81" t="b">
        <f>OR('Matriz verdadero cambios'!T81,VLOOKUP(A81,consolidado!$A$2:$AK$144,34,0))</f>
        <v>0</v>
      </c>
      <c r="V81" t="b">
        <f>OR('Matriz verdadero cambios'!U81,VLOOKUP(A81,consolidado!$A$2:$AK$144,35,0))</f>
        <v>0</v>
      </c>
      <c r="W81" t="b">
        <f>OR('Matriz verdadero cambios'!V81,VLOOKUP(A81,consolidado!$A$2:$AK$144,36,0))</f>
        <v>0</v>
      </c>
      <c r="X81" t="b">
        <f>OR('Matriz verdadero cambios'!W81,VLOOKUP(A81,consolidado!$A$2:$AK$144,37,0))</f>
        <v>0</v>
      </c>
    </row>
    <row r="82" spans="1:24" x14ac:dyDescent="0.25">
      <c r="A82">
        <v>82</v>
      </c>
      <c r="O82" t="b">
        <f>OR('Matriz verdadero cambios'!O82,VLOOKUP(A82,consolidado!$A$2:$AG$143,33,0))</f>
        <v>0</v>
      </c>
      <c r="U82" t="b">
        <f>OR('Matriz verdadero cambios'!T82,VLOOKUP(A82,consolidado!$A$2:$AK$144,34,0))</f>
        <v>0</v>
      </c>
      <c r="V82" t="b">
        <f>OR('Matriz verdadero cambios'!U82,VLOOKUP(A82,consolidado!$A$2:$AK$144,35,0))</f>
        <v>0</v>
      </c>
      <c r="W82" t="b">
        <f>OR('Matriz verdadero cambios'!V82,VLOOKUP(A82,consolidado!$A$2:$AK$144,36,0))</f>
        <v>0</v>
      </c>
      <c r="X82" t="b">
        <f>OR('Matriz verdadero cambios'!W82,VLOOKUP(A82,consolidado!$A$2:$AK$144,37,0))</f>
        <v>0</v>
      </c>
    </row>
    <row r="83" spans="1:24" x14ac:dyDescent="0.25">
      <c r="A83">
        <v>83</v>
      </c>
      <c r="O83" t="b">
        <f>OR('Matriz verdadero cambios'!O83,VLOOKUP(A83,consolidado!$A$2:$AG$143,33,0))</f>
        <v>0</v>
      </c>
      <c r="U83" t="b">
        <f>OR('Matriz verdadero cambios'!T83,VLOOKUP(A83,consolidado!$A$2:$AK$144,34,0))</f>
        <v>0</v>
      </c>
      <c r="V83" t="b">
        <f>OR('Matriz verdadero cambios'!U83,VLOOKUP(A83,consolidado!$A$2:$AK$144,35,0))</f>
        <v>0</v>
      </c>
      <c r="W83" t="b">
        <f>OR('Matriz verdadero cambios'!V83,VLOOKUP(A83,consolidado!$A$2:$AK$144,36,0))</f>
        <v>0</v>
      </c>
      <c r="X83" t="b">
        <f>OR('Matriz verdadero cambios'!W83,VLOOKUP(A83,consolidado!$A$2:$AK$144,37,0))</f>
        <v>0</v>
      </c>
    </row>
    <row r="84" spans="1:24" x14ac:dyDescent="0.25">
      <c r="A84">
        <v>84</v>
      </c>
      <c r="O84" t="b">
        <f>OR('Matriz verdadero cambios'!O84,VLOOKUP(A84,consolidado!$A$2:$AG$143,33,0))</f>
        <v>0</v>
      </c>
      <c r="U84" t="b">
        <f>OR('Matriz verdadero cambios'!T84,VLOOKUP(A84,consolidado!$A$2:$AK$144,34,0))</f>
        <v>1</v>
      </c>
      <c r="V84" t="b">
        <f>OR('Matriz verdadero cambios'!U84,VLOOKUP(A84,consolidado!$A$2:$AK$144,35,0))</f>
        <v>0</v>
      </c>
      <c r="W84" t="b">
        <f>OR('Matriz verdadero cambios'!V84,VLOOKUP(A84,consolidado!$A$2:$AK$144,36,0))</f>
        <v>0</v>
      </c>
      <c r="X84" t="b">
        <f>OR('Matriz verdadero cambios'!W84,VLOOKUP(A84,consolidado!$A$2:$AK$144,37,0))</f>
        <v>0</v>
      </c>
    </row>
    <row r="85" spans="1:24" x14ac:dyDescent="0.25">
      <c r="A85">
        <v>85</v>
      </c>
      <c r="O85" t="b">
        <f>OR('Matriz verdadero cambios'!O85,VLOOKUP(A85,consolidado!$A$2:$AG$143,33,0))</f>
        <v>0</v>
      </c>
      <c r="U85" t="b">
        <f>OR('Matriz verdadero cambios'!T85,VLOOKUP(A85,consolidado!$A$2:$AK$144,34,0))</f>
        <v>1</v>
      </c>
      <c r="V85" t="b">
        <f>OR('Matriz verdadero cambios'!U85,VLOOKUP(A85,consolidado!$A$2:$AK$144,35,0))</f>
        <v>0</v>
      </c>
      <c r="W85" t="b">
        <f>OR('Matriz verdadero cambios'!V85,VLOOKUP(A85,consolidado!$A$2:$AK$144,36,0))</f>
        <v>0</v>
      </c>
      <c r="X85" t="b">
        <f>OR('Matriz verdadero cambios'!W85,VLOOKUP(A85,consolidado!$A$2:$AK$144,37,0))</f>
        <v>0</v>
      </c>
    </row>
    <row r="86" spans="1:24" x14ac:dyDescent="0.25">
      <c r="A86">
        <v>86</v>
      </c>
      <c r="O86" t="b">
        <f>OR('Matriz verdadero cambios'!O86,VLOOKUP(A86,consolidado!$A$2:$AG$143,33,0))</f>
        <v>0</v>
      </c>
      <c r="U86" t="b">
        <f>OR('Matriz verdadero cambios'!T86,VLOOKUP(A86,consolidado!$A$2:$AK$144,34,0))</f>
        <v>0</v>
      </c>
      <c r="V86" t="b">
        <f>OR('Matriz verdadero cambios'!U86,VLOOKUP(A86,consolidado!$A$2:$AK$144,35,0))</f>
        <v>0</v>
      </c>
      <c r="W86" t="b">
        <f>OR('Matriz verdadero cambios'!V86,VLOOKUP(A86,consolidado!$A$2:$AK$144,36,0))</f>
        <v>0</v>
      </c>
      <c r="X86" t="b">
        <f>OR('Matriz verdadero cambios'!W86,VLOOKUP(A86,consolidado!$A$2:$AK$144,37,0))</f>
        <v>0</v>
      </c>
    </row>
    <row r="87" spans="1:24" x14ac:dyDescent="0.25">
      <c r="A87">
        <v>87</v>
      </c>
      <c r="O87" t="b">
        <f>OR('Matriz verdadero cambios'!O87,VLOOKUP(A87,consolidado!$A$2:$AG$143,33,0))</f>
        <v>0</v>
      </c>
      <c r="U87" t="b">
        <f>OR('Matriz verdadero cambios'!T87,VLOOKUP(A87,consolidado!$A$2:$AK$144,34,0))</f>
        <v>1</v>
      </c>
      <c r="V87" t="b">
        <f>OR('Matriz verdadero cambios'!U87,VLOOKUP(A87,consolidado!$A$2:$AK$144,35,0))</f>
        <v>1</v>
      </c>
      <c r="W87" t="b">
        <f>OR('Matriz verdadero cambios'!V87,VLOOKUP(A87,consolidado!$A$2:$AK$144,36,0))</f>
        <v>1</v>
      </c>
      <c r="X87" t="b">
        <f>OR('Matriz verdadero cambios'!W87,VLOOKUP(A87,consolidado!$A$2:$AK$144,37,0))</f>
        <v>1</v>
      </c>
    </row>
    <row r="88" spans="1:24" x14ac:dyDescent="0.25">
      <c r="A88">
        <v>88</v>
      </c>
      <c r="O88" t="b">
        <f>OR('Matriz verdadero cambios'!O88,VLOOKUP(A88,consolidado!$A$2:$AG$143,33,0))</f>
        <v>0</v>
      </c>
      <c r="U88" t="b">
        <f>OR('Matriz verdadero cambios'!T88,VLOOKUP(A88,consolidado!$A$2:$AK$144,34,0))</f>
        <v>1</v>
      </c>
      <c r="V88" t="b">
        <f>OR('Matriz verdadero cambios'!U88,VLOOKUP(A88,consolidado!$A$2:$AK$144,35,0))</f>
        <v>1</v>
      </c>
      <c r="W88" t="b">
        <f>OR('Matriz verdadero cambios'!V88,VLOOKUP(A88,consolidado!$A$2:$AK$144,36,0))</f>
        <v>1</v>
      </c>
      <c r="X88" t="b">
        <f>OR('Matriz verdadero cambios'!W88,VLOOKUP(A88,consolidado!$A$2:$AK$144,37,0))</f>
        <v>1</v>
      </c>
    </row>
    <row r="89" spans="1:24" x14ac:dyDescent="0.25">
      <c r="A89">
        <v>89</v>
      </c>
      <c r="O89" t="b">
        <f>OR('Matriz verdadero cambios'!O89,VLOOKUP(A89,consolidado!$A$2:$AG$143,33,0))</f>
        <v>0</v>
      </c>
      <c r="U89" t="b">
        <f>OR('Matriz verdadero cambios'!T89,VLOOKUP(A89,consolidado!$A$2:$AK$144,34,0))</f>
        <v>1</v>
      </c>
      <c r="V89" t="b">
        <f>OR('Matriz verdadero cambios'!U89,VLOOKUP(A89,consolidado!$A$2:$AK$144,35,0))</f>
        <v>1</v>
      </c>
      <c r="W89" t="b">
        <f>OR('Matriz verdadero cambios'!V89,VLOOKUP(A89,consolidado!$A$2:$AK$144,36,0))</f>
        <v>1</v>
      </c>
      <c r="X89" t="b">
        <f>OR('Matriz verdadero cambios'!W89,VLOOKUP(A89,consolidado!$A$2:$AK$144,37,0))</f>
        <v>1</v>
      </c>
    </row>
    <row r="90" spans="1:24" x14ac:dyDescent="0.25">
      <c r="A90">
        <v>90</v>
      </c>
      <c r="O90" t="b">
        <f>OR('Matriz verdadero cambios'!O90,VLOOKUP(A90,consolidado!$A$2:$AG$143,33,0))</f>
        <v>0</v>
      </c>
      <c r="U90" t="b">
        <f>OR('Matriz verdadero cambios'!T90,VLOOKUP(A90,consolidado!$A$2:$AK$144,34,0))</f>
        <v>1</v>
      </c>
      <c r="V90" t="b">
        <f>OR('Matriz verdadero cambios'!U90,VLOOKUP(A90,consolidado!$A$2:$AK$144,35,0))</f>
        <v>1</v>
      </c>
      <c r="W90" t="b">
        <f>OR('Matriz verdadero cambios'!V90,VLOOKUP(A90,consolidado!$A$2:$AK$144,36,0))</f>
        <v>1</v>
      </c>
      <c r="X90" t="b">
        <f>OR('Matriz verdadero cambios'!W90,VLOOKUP(A90,consolidado!$A$2:$AK$144,37,0))</f>
        <v>1</v>
      </c>
    </row>
    <row r="91" spans="1:24" x14ac:dyDescent="0.25">
      <c r="A91">
        <v>91</v>
      </c>
      <c r="O91" t="b">
        <f>OR('Matriz verdadero cambios'!O91,VLOOKUP(A91,consolidado!$A$2:$AG$143,33,0))</f>
        <v>0</v>
      </c>
      <c r="U91" t="b">
        <f>OR('Matriz verdadero cambios'!T91,VLOOKUP(A91,consolidado!$A$2:$AK$144,34,0))</f>
        <v>0</v>
      </c>
      <c r="V91" t="b">
        <f>OR('Matriz verdadero cambios'!U91,VLOOKUP(A91,consolidado!$A$2:$AK$144,35,0))</f>
        <v>0</v>
      </c>
      <c r="W91" t="b">
        <f>OR('Matriz verdadero cambios'!V91,VLOOKUP(A91,consolidado!$A$2:$AK$144,36,0))</f>
        <v>0</v>
      </c>
      <c r="X91" t="b">
        <f>OR('Matriz verdadero cambios'!W91,VLOOKUP(A91,consolidado!$A$2:$AK$144,37,0))</f>
        <v>0</v>
      </c>
    </row>
    <row r="92" spans="1:24" x14ac:dyDescent="0.25">
      <c r="A92">
        <v>92</v>
      </c>
      <c r="O92" t="b">
        <f>OR('Matriz verdadero cambios'!O92,VLOOKUP(A92,consolidado!$A$2:$AG$143,33,0))</f>
        <v>0</v>
      </c>
      <c r="U92" t="b">
        <f>OR('Matriz verdadero cambios'!T92,VLOOKUP(A92,consolidado!$A$2:$AK$144,34,0))</f>
        <v>1</v>
      </c>
      <c r="V92" t="b">
        <f>OR('Matriz verdadero cambios'!U92,VLOOKUP(A92,consolidado!$A$2:$AK$144,35,0))</f>
        <v>1</v>
      </c>
      <c r="W92" t="b">
        <f>OR('Matriz verdadero cambios'!V92,VLOOKUP(A92,consolidado!$A$2:$AK$144,36,0))</f>
        <v>1</v>
      </c>
      <c r="X92" t="b">
        <f>OR('Matriz verdadero cambios'!W92,VLOOKUP(A92,consolidado!$A$2:$AK$144,37,0))</f>
        <v>1</v>
      </c>
    </row>
    <row r="93" spans="1:24" x14ac:dyDescent="0.25">
      <c r="A93">
        <v>93</v>
      </c>
      <c r="O93" t="b">
        <f>OR('Matriz verdadero cambios'!O93,VLOOKUP(A93,consolidado!$A$2:$AG$143,33,0))</f>
        <v>0</v>
      </c>
      <c r="U93" t="b">
        <f>OR('Matriz verdadero cambios'!T93,VLOOKUP(A93,consolidado!$A$2:$AK$144,34,0))</f>
        <v>1</v>
      </c>
      <c r="V93" t="b">
        <f>OR('Matriz verdadero cambios'!U93,VLOOKUP(A93,consolidado!$A$2:$AK$144,35,0))</f>
        <v>0</v>
      </c>
      <c r="W93" t="b">
        <f>OR('Matriz verdadero cambios'!V93,VLOOKUP(A93,consolidado!$A$2:$AK$144,36,0))</f>
        <v>0</v>
      </c>
      <c r="X93" t="b">
        <f>OR('Matriz verdadero cambios'!W93,VLOOKUP(A93,consolidado!$A$2:$AK$144,37,0))</f>
        <v>0</v>
      </c>
    </row>
    <row r="94" spans="1:24" x14ac:dyDescent="0.25">
      <c r="A94">
        <v>94</v>
      </c>
      <c r="O94" t="b">
        <f>OR('Matriz verdadero cambios'!O94,VLOOKUP(A94,consolidado!$A$2:$AG$143,33,0))</f>
        <v>0</v>
      </c>
      <c r="U94" t="b">
        <f>OR('Matriz verdadero cambios'!T94,VLOOKUP(A94,consolidado!$A$2:$AK$144,34,0))</f>
        <v>0</v>
      </c>
      <c r="V94" t="b">
        <f>OR('Matriz verdadero cambios'!U94,VLOOKUP(A94,consolidado!$A$2:$AK$144,35,0))</f>
        <v>0</v>
      </c>
      <c r="W94" t="b">
        <f>OR('Matriz verdadero cambios'!V94,VLOOKUP(A94,consolidado!$A$2:$AK$144,36,0))</f>
        <v>0</v>
      </c>
      <c r="X94" t="b">
        <f>OR('Matriz verdadero cambios'!W94,VLOOKUP(A94,consolidado!$A$2:$AK$144,37,0))</f>
        <v>0</v>
      </c>
    </row>
    <row r="95" spans="1:24" x14ac:dyDescent="0.25">
      <c r="A95">
        <v>95</v>
      </c>
      <c r="O95" t="b">
        <f>OR('Matriz verdadero cambios'!O95,VLOOKUP(A95,consolidado!$A$2:$AG$143,33,0))</f>
        <v>0</v>
      </c>
      <c r="U95" t="b">
        <f>OR('Matriz verdadero cambios'!T95,VLOOKUP(A95,consolidado!$A$2:$AK$144,34,0))</f>
        <v>1</v>
      </c>
      <c r="V95" t="b">
        <f>OR('Matriz verdadero cambios'!U95,VLOOKUP(A95,consolidado!$A$2:$AK$144,35,0))</f>
        <v>0</v>
      </c>
      <c r="W95" t="b">
        <f>OR('Matriz verdadero cambios'!V95,VLOOKUP(A95,consolidado!$A$2:$AK$144,36,0))</f>
        <v>0</v>
      </c>
      <c r="X95" t="b">
        <f>OR('Matriz verdadero cambios'!W95,VLOOKUP(A95,consolidado!$A$2:$AK$144,37,0))</f>
        <v>0</v>
      </c>
    </row>
    <row r="96" spans="1:24" x14ac:dyDescent="0.25">
      <c r="A96">
        <v>96</v>
      </c>
      <c r="O96" t="b">
        <f>OR('Matriz verdadero cambios'!O96,VLOOKUP(A96,consolidado!$A$2:$AG$143,33,0))</f>
        <v>0</v>
      </c>
      <c r="U96" t="b">
        <f>OR('Matriz verdadero cambios'!T96,VLOOKUP(A96,consolidado!$A$2:$AK$144,34,0))</f>
        <v>1</v>
      </c>
      <c r="V96" t="b">
        <f>OR('Matriz verdadero cambios'!U96,VLOOKUP(A96,consolidado!$A$2:$AK$144,35,0))</f>
        <v>0</v>
      </c>
      <c r="W96" t="b">
        <f>OR('Matriz verdadero cambios'!V96,VLOOKUP(A96,consolidado!$A$2:$AK$144,36,0))</f>
        <v>0</v>
      </c>
      <c r="X96" t="b">
        <f>OR('Matriz verdadero cambios'!W96,VLOOKUP(A96,consolidado!$A$2:$AK$144,37,0))</f>
        <v>1</v>
      </c>
    </row>
    <row r="97" spans="1:24" x14ac:dyDescent="0.25">
      <c r="A97">
        <v>97</v>
      </c>
      <c r="O97" t="b">
        <f>OR('Matriz verdadero cambios'!O97,VLOOKUP(A97,consolidado!$A$2:$AG$143,33,0))</f>
        <v>0</v>
      </c>
      <c r="U97" t="b">
        <f>OR('Matriz verdadero cambios'!T97,VLOOKUP(A97,consolidado!$A$2:$AK$144,34,0))</f>
        <v>1</v>
      </c>
      <c r="V97" t="b">
        <f>OR('Matriz verdadero cambios'!U97,VLOOKUP(A97,consolidado!$A$2:$AK$144,35,0))</f>
        <v>0</v>
      </c>
      <c r="W97" t="b">
        <f>OR('Matriz verdadero cambios'!V97,VLOOKUP(A97,consolidado!$A$2:$AK$144,36,0))</f>
        <v>1</v>
      </c>
      <c r="X97" t="b">
        <f>OR('Matriz verdadero cambios'!W97,VLOOKUP(A97,consolidado!$A$2:$AK$144,37,0))</f>
        <v>1</v>
      </c>
    </row>
    <row r="98" spans="1:24" x14ac:dyDescent="0.25">
      <c r="A98">
        <v>98</v>
      </c>
      <c r="O98" t="b">
        <f>OR('Matriz verdadero cambios'!O98,VLOOKUP(A98,consolidado!$A$2:$AG$143,33,0))</f>
        <v>1</v>
      </c>
      <c r="U98" t="b">
        <f>OR('Matriz verdadero cambios'!T98,VLOOKUP(A98,consolidado!$A$2:$AK$144,34,0))</f>
        <v>1</v>
      </c>
      <c r="V98" t="b">
        <f>OR('Matriz verdadero cambios'!U98,VLOOKUP(A98,consolidado!$A$2:$AK$144,35,0))</f>
        <v>0</v>
      </c>
      <c r="W98" t="b">
        <f>OR('Matriz verdadero cambios'!V98,VLOOKUP(A98,consolidado!$A$2:$AK$144,36,0))</f>
        <v>1</v>
      </c>
      <c r="X98" t="b">
        <f>OR('Matriz verdadero cambios'!W98,VLOOKUP(A98,consolidado!$A$2:$AK$144,37,0))</f>
        <v>0</v>
      </c>
    </row>
    <row r="99" spans="1:24" x14ac:dyDescent="0.25">
      <c r="A99">
        <v>99</v>
      </c>
      <c r="O99" t="b">
        <f>OR('Matriz verdadero cambios'!O99,VLOOKUP(A99,consolidado!$A$2:$AG$143,33,0))</f>
        <v>0</v>
      </c>
      <c r="U99" t="b">
        <f>OR('Matriz verdadero cambios'!T99,VLOOKUP(A99,consolidado!$A$2:$AK$144,34,0))</f>
        <v>1</v>
      </c>
      <c r="V99" t="b">
        <f>OR('Matriz verdadero cambios'!U99,VLOOKUP(A99,consolidado!$A$2:$AK$144,35,0))</f>
        <v>0</v>
      </c>
      <c r="W99" t="b">
        <f>OR('Matriz verdadero cambios'!V99,VLOOKUP(A99,consolidado!$A$2:$AK$144,36,0))</f>
        <v>0</v>
      </c>
      <c r="X99" t="b">
        <f>OR('Matriz verdadero cambios'!W99,VLOOKUP(A99,consolidado!$A$2:$AK$144,37,0))</f>
        <v>1</v>
      </c>
    </row>
    <row r="100" spans="1:24" x14ac:dyDescent="0.25">
      <c r="A100">
        <v>100</v>
      </c>
      <c r="O100" t="b">
        <f>OR('Matriz verdadero cambios'!O100,VLOOKUP(A100,consolidado!$A$2:$AG$143,33,0))</f>
        <v>0</v>
      </c>
      <c r="U100" t="b">
        <f>OR('Matriz verdadero cambios'!T100,VLOOKUP(A100,consolidado!$A$2:$AK$144,34,0))</f>
        <v>0</v>
      </c>
      <c r="V100" t="b">
        <f>OR('Matriz verdadero cambios'!U100,VLOOKUP(A100,consolidado!$A$2:$AK$144,35,0))</f>
        <v>0</v>
      </c>
      <c r="W100" t="b">
        <f>OR('Matriz verdadero cambios'!V100,VLOOKUP(A100,consolidado!$A$2:$AK$144,36,0))</f>
        <v>0</v>
      </c>
      <c r="X100" t="b">
        <f>OR('Matriz verdadero cambios'!W100,VLOOKUP(A100,consolidado!$A$2:$AK$144,37,0))</f>
        <v>0</v>
      </c>
    </row>
    <row r="101" spans="1:24" x14ac:dyDescent="0.25">
      <c r="A101">
        <v>101</v>
      </c>
      <c r="O101" t="b">
        <f>OR('Matriz verdadero cambios'!O101,VLOOKUP(A101,consolidado!$A$2:$AG$143,33,0))</f>
        <v>0</v>
      </c>
      <c r="U101" t="b">
        <f>OR('Matriz verdadero cambios'!T101,VLOOKUP(A101,consolidado!$A$2:$AK$144,34,0))</f>
        <v>1</v>
      </c>
      <c r="V101" t="b">
        <f>OR('Matriz verdadero cambios'!U101,VLOOKUP(A101,consolidado!$A$2:$AK$144,35,0))</f>
        <v>1</v>
      </c>
      <c r="W101" t="b">
        <f>OR('Matriz verdadero cambios'!V101,VLOOKUP(A101,consolidado!$A$2:$AK$144,36,0))</f>
        <v>0</v>
      </c>
      <c r="X101" t="b">
        <f>OR('Matriz verdadero cambios'!W101,VLOOKUP(A101,consolidado!$A$2:$AK$144,37,0))</f>
        <v>0</v>
      </c>
    </row>
    <row r="102" spans="1:24" x14ac:dyDescent="0.25">
      <c r="A102">
        <v>102</v>
      </c>
      <c r="O102" t="b">
        <f>OR('Matriz verdadero cambios'!O102,VLOOKUP(A102,consolidado!$A$2:$AG$143,33,0))</f>
        <v>0</v>
      </c>
      <c r="U102" t="b">
        <f>OR('Matriz verdadero cambios'!T102,VLOOKUP(A102,consolidado!$A$2:$AK$144,34,0))</f>
        <v>1</v>
      </c>
      <c r="V102" t="b">
        <f>OR('Matriz verdadero cambios'!U102,VLOOKUP(A102,consolidado!$A$2:$AK$144,35,0))</f>
        <v>1</v>
      </c>
      <c r="W102" t="b">
        <f>OR('Matriz verdadero cambios'!V102,VLOOKUP(A102,consolidado!$A$2:$AK$144,36,0))</f>
        <v>1</v>
      </c>
      <c r="X102" t="b">
        <f>OR('Matriz verdadero cambios'!W102,VLOOKUP(A102,consolidado!$A$2:$AK$144,37,0))</f>
        <v>1</v>
      </c>
    </row>
    <row r="103" spans="1:24" x14ac:dyDescent="0.25">
      <c r="A103">
        <v>103</v>
      </c>
      <c r="O103" t="b">
        <f>OR('Matriz verdadero cambios'!O103,VLOOKUP(A103,consolidado!$A$2:$AG$143,33,0))</f>
        <v>0</v>
      </c>
      <c r="U103" t="b">
        <f>OR('Matriz verdadero cambios'!T103,VLOOKUP(A103,consolidado!$A$2:$AK$144,34,0))</f>
        <v>1</v>
      </c>
      <c r="V103" t="b">
        <f>OR('Matriz verdadero cambios'!U103,VLOOKUP(A103,consolidado!$A$2:$AK$144,35,0))</f>
        <v>1</v>
      </c>
      <c r="W103" t="b">
        <f>OR('Matriz verdadero cambios'!V103,VLOOKUP(A103,consolidado!$A$2:$AK$144,36,0))</f>
        <v>1</v>
      </c>
      <c r="X103" t="b">
        <f>OR('Matriz verdadero cambios'!W103,VLOOKUP(A103,consolidado!$A$2:$AK$144,37,0))</f>
        <v>1</v>
      </c>
    </row>
    <row r="104" spans="1:24" x14ac:dyDescent="0.25">
      <c r="A104">
        <v>104</v>
      </c>
      <c r="O104" t="b">
        <f>OR('Matriz verdadero cambios'!O104,VLOOKUP(A104,consolidado!$A$2:$AG$143,33,0))</f>
        <v>0</v>
      </c>
      <c r="U104" t="b">
        <f>OR('Matriz verdadero cambios'!T104,VLOOKUP(A104,consolidado!$A$2:$AK$144,34,0))</f>
        <v>0</v>
      </c>
      <c r="V104" t="b">
        <f>OR('Matriz verdadero cambios'!U104,VLOOKUP(A104,consolidado!$A$2:$AK$144,35,0))</f>
        <v>0</v>
      </c>
      <c r="W104" t="b">
        <f>OR('Matriz verdadero cambios'!V104,VLOOKUP(A104,consolidado!$A$2:$AK$144,36,0))</f>
        <v>0</v>
      </c>
      <c r="X104" t="b">
        <f>OR('Matriz verdadero cambios'!W104,VLOOKUP(A104,consolidado!$A$2:$AK$144,37,0))</f>
        <v>0</v>
      </c>
    </row>
    <row r="105" spans="1:24" x14ac:dyDescent="0.25">
      <c r="A105">
        <v>105</v>
      </c>
      <c r="O105" t="b">
        <f>OR('Matriz verdadero cambios'!O105,VLOOKUP(A105,consolidado!$A$2:$AG$143,33,0))</f>
        <v>1</v>
      </c>
      <c r="U105" t="b">
        <f>OR('Matriz verdadero cambios'!T105,VLOOKUP(A105,consolidado!$A$2:$AK$144,34,0))</f>
        <v>1</v>
      </c>
      <c r="V105" t="b">
        <f>OR('Matriz verdadero cambios'!U105,VLOOKUP(A105,consolidado!$A$2:$AK$144,35,0))</f>
        <v>1</v>
      </c>
      <c r="W105" t="b">
        <f>OR('Matriz verdadero cambios'!V105,VLOOKUP(A105,consolidado!$A$2:$AK$144,36,0))</f>
        <v>1</v>
      </c>
      <c r="X105" t="b">
        <f>OR('Matriz verdadero cambios'!W105,VLOOKUP(A105,consolidado!$A$2:$AK$144,37,0))</f>
        <v>1</v>
      </c>
    </row>
    <row r="106" spans="1:24" x14ac:dyDescent="0.25">
      <c r="A106">
        <v>106</v>
      </c>
      <c r="O106" t="b">
        <f>OR('Matriz verdadero cambios'!O106,VLOOKUP(A106,consolidado!$A$2:$AG$143,33,0))</f>
        <v>0</v>
      </c>
      <c r="U106" t="b">
        <f>OR('Matriz verdadero cambios'!T106,VLOOKUP(A106,consolidado!$A$2:$AK$144,34,0))</f>
        <v>1</v>
      </c>
      <c r="V106" t="b">
        <f>OR('Matriz verdadero cambios'!U106,VLOOKUP(A106,consolidado!$A$2:$AK$144,35,0))</f>
        <v>0</v>
      </c>
      <c r="W106" t="b">
        <f>OR('Matriz verdadero cambios'!V106,VLOOKUP(A106,consolidado!$A$2:$AK$144,36,0))</f>
        <v>0</v>
      </c>
      <c r="X106" t="b">
        <f>OR('Matriz verdadero cambios'!W106,VLOOKUP(A106,consolidado!$A$2:$AK$144,37,0))</f>
        <v>0</v>
      </c>
    </row>
    <row r="107" spans="1:24" x14ac:dyDescent="0.25">
      <c r="A107">
        <v>107</v>
      </c>
      <c r="O107" t="b">
        <f>OR('Matriz verdadero cambios'!O107,VLOOKUP(A107,consolidado!$A$2:$AG$143,33,0))</f>
        <v>0</v>
      </c>
      <c r="U107" t="b">
        <f>OR('Matriz verdadero cambios'!T107,VLOOKUP(A107,consolidado!$A$2:$AK$144,34,0))</f>
        <v>1</v>
      </c>
      <c r="V107" t="b">
        <f>OR('Matriz verdadero cambios'!U107,VLOOKUP(A107,consolidado!$A$2:$AK$144,35,0))</f>
        <v>1</v>
      </c>
      <c r="W107" t="b">
        <f>OR('Matriz verdadero cambios'!V107,VLOOKUP(A107,consolidado!$A$2:$AK$144,36,0))</f>
        <v>0</v>
      </c>
      <c r="X107" t="b">
        <f>OR('Matriz verdadero cambios'!W107,VLOOKUP(A107,consolidado!$A$2:$AK$144,37,0))</f>
        <v>1</v>
      </c>
    </row>
    <row r="108" spans="1:24" x14ac:dyDescent="0.25">
      <c r="A108">
        <v>108</v>
      </c>
      <c r="O108" t="b">
        <f>OR('Matriz verdadero cambios'!O108,VLOOKUP(A108,consolidado!$A$2:$AG$143,33,0))</f>
        <v>0</v>
      </c>
      <c r="U108" t="b">
        <f>OR('Matriz verdadero cambios'!T108,VLOOKUP(A108,consolidado!$A$2:$AK$144,34,0))</f>
        <v>1</v>
      </c>
      <c r="V108" t="b">
        <f>OR('Matriz verdadero cambios'!U108,VLOOKUP(A108,consolidado!$A$2:$AK$144,35,0))</f>
        <v>1</v>
      </c>
      <c r="W108" t="b">
        <f>OR('Matriz verdadero cambios'!V108,VLOOKUP(A108,consolidado!$A$2:$AK$144,36,0))</f>
        <v>1</v>
      </c>
      <c r="X108" t="b">
        <f>OR('Matriz verdadero cambios'!W108,VLOOKUP(A108,consolidado!$A$2:$AK$144,37,0))</f>
        <v>1</v>
      </c>
    </row>
    <row r="109" spans="1:24" x14ac:dyDescent="0.25">
      <c r="A109">
        <v>109</v>
      </c>
      <c r="O109" t="b">
        <f>OR('Matriz verdadero cambios'!O109,VLOOKUP(A109,consolidado!$A$2:$AG$143,33,0))</f>
        <v>0</v>
      </c>
      <c r="U109" t="b">
        <f>OR('Matriz verdadero cambios'!T109,VLOOKUP(A109,consolidado!$A$2:$AK$144,34,0))</f>
        <v>1</v>
      </c>
      <c r="V109" t="b">
        <f>OR('Matriz verdadero cambios'!U109,VLOOKUP(A109,consolidado!$A$2:$AK$144,35,0))</f>
        <v>1</v>
      </c>
      <c r="W109" t="b">
        <f>OR('Matriz verdadero cambios'!V109,VLOOKUP(A109,consolidado!$A$2:$AK$144,36,0))</f>
        <v>1</v>
      </c>
      <c r="X109" t="b">
        <f>OR('Matriz verdadero cambios'!W109,VLOOKUP(A109,consolidado!$A$2:$AK$144,37,0))</f>
        <v>1</v>
      </c>
    </row>
    <row r="110" spans="1:24" x14ac:dyDescent="0.25">
      <c r="A110">
        <v>110</v>
      </c>
      <c r="O110" t="b">
        <f>OR('Matriz verdadero cambios'!O110,VLOOKUP(A110,consolidado!$A$2:$AG$143,33,0))</f>
        <v>1</v>
      </c>
      <c r="U110" t="b">
        <f>OR('Matriz verdadero cambios'!T110,VLOOKUP(A110,consolidado!$A$2:$AK$144,34,0))</f>
        <v>0</v>
      </c>
      <c r="V110" t="b">
        <f>OR('Matriz verdadero cambios'!U110,VLOOKUP(A110,consolidado!$A$2:$AK$144,35,0))</f>
        <v>0</v>
      </c>
      <c r="W110" t="b">
        <f>OR('Matriz verdadero cambios'!V110,VLOOKUP(A110,consolidado!$A$2:$AK$144,36,0))</f>
        <v>0</v>
      </c>
      <c r="X110" t="b">
        <f>OR('Matriz verdadero cambios'!W110,VLOOKUP(A110,consolidado!$A$2:$AK$144,37,0))</f>
        <v>1</v>
      </c>
    </row>
    <row r="111" spans="1:24" x14ac:dyDescent="0.25">
      <c r="A111">
        <v>111</v>
      </c>
      <c r="O111" t="b">
        <f>OR('Matriz verdadero cambios'!O111,VLOOKUP(A111,consolidado!$A$2:$AG$143,33,0))</f>
        <v>0</v>
      </c>
      <c r="U111" t="b">
        <f>OR('Matriz verdadero cambios'!T111,VLOOKUP(A111,consolidado!$A$2:$AK$144,34,0))</f>
        <v>1</v>
      </c>
      <c r="V111" t="b">
        <f>OR('Matriz verdadero cambios'!U111,VLOOKUP(A111,consolidado!$A$2:$AK$144,35,0))</f>
        <v>1</v>
      </c>
      <c r="W111" t="b">
        <f>OR('Matriz verdadero cambios'!V111,VLOOKUP(A111,consolidado!$A$2:$AK$144,36,0))</f>
        <v>1</v>
      </c>
      <c r="X111" t="b">
        <f>OR('Matriz verdadero cambios'!W111,VLOOKUP(A111,consolidado!$A$2:$AK$144,37,0))</f>
        <v>1</v>
      </c>
    </row>
    <row r="112" spans="1:24" x14ac:dyDescent="0.25">
      <c r="A112">
        <v>112</v>
      </c>
      <c r="O112" t="b">
        <f>OR('Matriz verdadero cambios'!O112,VLOOKUP(A112,consolidado!$A$2:$AG$143,33,0))</f>
        <v>1</v>
      </c>
      <c r="U112" t="b">
        <f>OR('Matriz verdadero cambios'!T112,VLOOKUP(A112,consolidado!$A$2:$AK$144,34,0))</f>
        <v>1</v>
      </c>
      <c r="V112" t="b">
        <f>OR('Matriz verdadero cambios'!U112,VLOOKUP(A112,consolidado!$A$2:$AK$144,35,0))</f>
        <v>0</v>
      </c>
      <c r="W112" t="b">
        <f>OR('Matriz verdadero cambios'!V112,VLOOKUP(A112,consolidado!$A$2:$AK$144,36,0))</f>
        <v>0</v>
      </c>
      <c r="X112" t="b">
        <f>OR('Matriz verdadero cambios'!W112,VLOOKUP(A112,consolidado!$A$2:$AK$144,37,0))</f>
        <v>1</v>
      </c>
    </row>
    <row r="113" spans="1:24" x14ac:dyDescent="0.25">
      <c r="A113">
        <v>113</v>
      </c>
      <c r="O113" t="b">
        <f>OR('Matriz verdadero cambios'!O113,VLOOKUP(A113,consolidado!$A$2:$AG$143,33,0))</f>
        <v>0</v>
      </c>
      <c r="U113" t="b">
        <f>OR('Matriz verdadero cambios'!T113,VLOOKUP(A113,consolidado!$A$2:$AK$144,34,0))</f>
        <v>0</v>
      </c>
      <c r="V113" t="b">
        <f>OR('Matriz verdadero cambios'!U113,VLOOKUP(A113,consolidado!$A$2:$AK$144,35,0))</f>
        <v>0</v>
      </c>
      <c r="W113" t="b">
        <f>OR('Matriz verdadero cambios'!V113,VLOOKUP(A113,consolidado!$A$2:$AK$144,36,0))</f>
        <v>0</v>
      </c>
      <c r="X113" t="b">
        <f>OR('Matriz verdadero cambios'!W113,VLOOKUP(A113,consolidado!$A$2:$AK$144,37,0))</f>
        <v>0</v>
      </c>
    </row>
    <row r="114" spans="1:24" x14ac:dyDescent="0.25">
      <c r="A114">
        <v>114</v>
      </c>
      <c r="O114" t="b">
        <f>OR('Matriz verdadero cambios'!O114,VLOOKUP(A114,consolidado!$A$2:$AG$143,33,0))</f>
        <v>0</v>
      </c>
      <c r="U114" t="b">
        <f>OR('Matriz verdadero cambios'!T114,VLOOKUP(A114,consolidado!$A$2:$AK$144,34,0))</f>
        <v>1</v>
      </c>
      <c r="V114" t="b">
        <f>OR('Matriz verdadero cambios'!U114,VLOOKUP(A114,consolidado!$A$2:$AK$144,35,0))</f>
        <v>0</v>
      </c>
      <c r="W114" t="b">
        <f>OR('Matriz verdadero cambios'!V114,VLOOKUP(A114,consolidado!$A$2:$AK$144,36,0))</f>
        <v>0</v>
      </c>
      <c r="X114" t="b">
        <f>OR('Matriz verdadero cambios'!W114,VLOOKUP(A114,consolidado!$A$2:$AK$144,37,0))</f>
        <v>0</v>
      </c>
    </row>
    <row r="115" spans="1:24" x14ac:dyDescent="0.25">
      <c r="A115">
        <v>115</v>
      </c>
      <c r="O115" t="b">
        <f>OR('Matriz verdadero cambios'!O115,VLOOKUP(A115,consolidado!$A$2:$AG$143,33,0))</f>
        <v>0</v>
      </c>
      <c r="U115" t="b">
        <f>OR('Matriz verdadero cambios'!T115,VLOOKUP(A115,consolidado!$A$2:$AK$144,34,0))</f>
        <v>1</v>
      </c>
      <c r="V115" t="b">
        <f>OR('Matriz verdadero cambios'!U115,VLOOKUP(A115,consolidado!$A$2:$AK$144,35,0))</f>
        <v>1</v>
      </c>
      <c r="W115" t="b">
        <f>OR('Matriz verdadero cambios'!V115,VLOOKUP(A115,consolidado!$A$2:$AK$144,36,0))</f>
        <v>1</v>
      </c>
      <c r="X115" t="b">
        <f>OR('Matriz verdadero cambios'!W115,VLOOKUP(A115,consolidado!$A$2:$AK$144,37,0))</f>
        <v>0</v>
      </c>
    </row>
    <row r="116" spans="1:24" x14ac:dyDescent="0.25">
      <c r="A116">
        <v>116</v>
      </c>
      <c r="O116" t="b">
        <f>OR('Matriz verdadero cambios'!O116,VLOOKUP(A116,consolidado!$A$2:$AG$143,33,0))</f>
        <v>0</v>
      </c>
      <c r="U116" t="b">
        <f>OR('Matriz verdadero cambios'!T116,VLOOKUP(A116,consolidado!$A$2:$AK$144,34,0))</f>
        <v>1</v>
      </c>
      <c r="V116" t="b">
        <f>OR('Matriz verdadero cambios'!U116,VLOOKUP(A116,consolidado!$A$2:$AK$144,35,0))</f>
        <v>1</v>
      </c>
      <c r="W116" t="b">
        <f>OR('Matriz verdadero cambios'!V116,VLOOKUP(A116,consolidado!$A$2:$AK$144,36,0))</f>
        <v>1</v>
      </c>
      <c r="X116" t="b">
        <f>OR('Matriz verdadero cambios'!W116,VLOOKUP(A116,consolidado!$A$2:$AK$144,37,0))</f>
        <v>0</v>
      </c>
    </row>
    <row r="117" spans="1:24" x14ac:dyDescent="0.25">
      <c r="A117">
        <v>117</v>
      </c>
      <c r="O117" t="b">
        <f>OR('Matriz verdadero cambios'!O117,VLOOKUP(A117,consolidado!$A$2:$AG$143,33,0))</f>
        <v>1</v>
      </c>
      <c r="U117" t="b">
        <f>OR('Matriz verdadero cambios'!T117,VLOOKUP(A117,consolidado!$A$2:$AK$144,34,0))</f>
        <v>1</v>
      </c>
      <c r="V117" t="b">
        <f>OR('Matriz verdadero cambios'!U117,VLOOKUP(A117,consolidado!$A$2:$AK$144,35,0))</f>
        <v>0</v>
      </c>
      <c r="W117" t="b">
        <f>OR('Matriz verdadero cambios'!V117,VLOOKUP(A117,consolidado!$A$2:$AK$144,36,0))</f>
        <v>0</v>
      </c>
      <c r="X117" t="b">
        <f>OR('Matriz verdadero cambios'!W117,VLOOKUP(A117,consolidado!$A$2:$AK$144,37,0))</f>
        <v>1</v>
      </c>
    </row>
    <row r="118" spans="1:24" x14ac:dyDescent="0.25">
      <c r="A118">
        <v>118</v>
      </c>
      <c r="O118" t="b">
        <f>OR('Matriz verdadero cambios'!O118,VLOOKUP(A118,consolidado!$A$2:$AG$143,33,0))</f>
        <v>0</v>
      </c>
      <c r="U118" t="b">
        <f>OR('Matriz verdadero cambios'!T118,VLOOKUP(A118,consolidado!$A$2:$AK$144,34,0))</f>
        <v>0</v>
      </c>
      <c r="V118" t="b">
        <f>OR('Matriz verdadero cambios'!U118,VLOOKUP(A118,consolidado!$A$2:$AK$144,35,0))</f>
        <v>0</v>
      </c>
      <c r="W118" t="b">
        <f>OR('Matriz verdadero cambios'!V118,VLOOKUP(A118,consolidado!$A$2:$AK$144,36,0))</f>
        <v>0</v>
      </c>
      <c r="X118" t="b">
        <f>OR('Matriz verdadero cambios'!W118,VLOOKUP(A118,consolidado!$A$2:$AK$144,37,0))</f>
        <v>0</v>
      </c>
    </row>
    <row r="119" spans="1:24" x14ac:dyDescent="0.25">
      <c r="A119">
        <v>119</v>
      </c>
      <c r="O119" t="b">
        <f>OR('Matriz verdadero cambios'!O119,VLOOKUP(A119,consolidado!$A$2:$AG$143,33,0))</f>
        <v>0</v>
      </c>
      <c r="U119" t="b">
        <f>OR('Matriz verdadero cambios'!T119,VLOOKUP(A119,consolidado!$A$2:$AK$144,34,0))</f>
        <v>0</v>
      </c>
      <c r="V119" t="b">
        <f>OR('Matriz verdadero cambios'!U119,VLOOKUP(A119,consolidado!$A$2:$AK$144,35,0))</f>
        <v>0</v>
      </c>
      <c r="W119" t="b">
        <f>OR('Matriz verdadero cambios'!V119,VLOOKUP(A119,consolidado!$A$2:$AK$144,36,0))</f>
        <v>0</v>
      </c>
      <c r="X119" t="b">
        <f>OR('Matriz verdadero cambios'!W119,VLOOKUP(A119,consolidado!$A$2:$AK$144,37,0))</f>
        <v>0</v>
      </c>
    </row>
    <row r="120" spans="1:24" x14ac:dyDescent="0.25">
      <c r="A120">
        <v>120</v>
      </c>
      <c r="O120" t="b">
        <f>OR('Matriz verdadero cambios'!O120,VLOOKUP(A120,consolidado!$A$2:$AG$143,33,0))</f>
        <v>0</v>
      </c>
      <c r="U120" t="b">
        <f>OR('Matriz verdadero cambios'!T120,VLOOKUP(A120,consolidado!$A$2:$AK$144,34,0))</f>
        <v>1</v>
      </c>
      <c r="V120" t="b">
        <f>OR('Matriz verdadero cambios'!U120,VLOOKUP(A120,consolidado!$A$2:$AK$144,35,0))</f>
        <v>1</v>
      </c>
      <c r="W120" t="b">
        <f>OR('Matriz verdadero cambios'!V120,VLOOKUP(A120,consolidado!$A$2:$AK$144,36,0))</f>
        <v>1</v>
      </c>
      <c r="X120" t="b">
        <f>OR('Matriz verdadero cambios'!W120,VLOOKUP(A120,consolidado!$A$2:$AK$144,37,0))</f>
        <v>1</v>
      </c>
    </row>
    <row r="121" spans="1:24" x14ac:dyDescent="0.25">
      <c r="A121">
        <v>121</v>
      </c>
      <c r="O121" t="b">
        <f>OR('Matriz verdadero cambios'!O121,VLOOKUP(A121,consolidado!$A$2:$AG$143,33,0))</f>
        <v>0</v>
      </c>
      <c r="U121" t="b">
        <f>OR('Matriz verdadero cambios'!T121,VLOOKUP(A121,consolidado!$A$2:$AK$144,34,0))</f>
        <v>0</v>
      </c>
      <c r="V121" t="b">
        <f>OR('Matriz verdadero cambios'!U121,VLOOKUP(A121,consolidado!$A$2:$AK$144,35,0))</f>
        <v>0</v>
      </c>
      <c r="W121" t="b">
        <f>OR('Matriz verdadero cambios'!V121,VLOOKUP(A121,consolidado!$A$2:$AK$144,36,0))</f>
        <v>0</v>
      </c>
      <c r="X121" t="b">
        <f>OR('Matriz verdadero cambios'!W121,VLOOKUP(A121,consolidado!$A$2:$AK$144,37,0))</f>
        <v>0</v>
      </c>
    </row>
    <row r="122" spans="1:24" x14ac:dyDescent="0.25">
      <c r="A122">
        <v>122</v>
      </c>
      <c r="O122" t="b">
        <f>OR('Matriz verdadero cambios'!O122,VLOOKUP(A122,consolidado!$A$2:$AG$143,33,0))</f>
        <v>0</v>
      </c>
      <c r="U122" t="b">
        <f>OR('Matriz verdadero cambios'!T122,VLOOKUP(A122,consolidado!$A$2:$AK$144,34,0))</f>
        <v>1</v>
      </c>
      <c r="V122" t="b">
        <f>OR('Matriz verdadero cambios'!U122,VLOOKUP(A122,consolidado!$A$2:$AK$144,35,0))</f>
        <v>0</v>
      </c>
      <c r="W122" t="b">
        <f>OR('Matriz verdadero cambios'!V122,VLOOKUP(A122,consolidado!$A$2:$AK$144,36,0))</f>
        <v>0</v>
      </c>
      <c r="X122" t="b">
        <f>OR('Matriz verdadero cambios'!W122,VLOOKUP(A122,consolidado!$A$2:$AK$144,37,0))</f>
        <v>0</v>
      </c>
    </row>
    <row r="123" spans="1:24" x14ac:dyDescent="0.25">
      <c r="A123">
        <v>123</v>
      </c>
      <c r="O123" t="b">
        <f>OR('Matriz verdadero cambios'!O123,VLOOKUP(A123,consolidado!$A$2:$AG$143,33,0))</f>
        <v>0</v>
      </c>
      <c r="U123" t="b">
        <f>OR('Matriz verdadero cambios'!T123,VLOOKUP(A123,consolidado!$A$2:$AK$144,34,0))</f>
        <v>0</v>
      </c>
      <c r="V123" t="b">
        <f>OR('Matriz verdadero cambios'!U123,VLOOKUP(A123,consolidado!$A$2:$AK$144,35,0))</f>
        <v>0</v>
      </c>
      <c r="W123" t="b">
        <f>OR('Matriz verdadero cambios'!V123,VLOOKUP(A123,consolidado!$A$2:$AK$144,36,0))</f>
        <v>0</v>
      </c>
      <c r="X123" t="b">
        <f>OR('Matriz verdadero cambios'!W123,VLOOKUP(A123,consolidado!$A$2:$AK$144,37,0))</f>
        <v>0</v>
      </c>
    </row>
    <row r="124" spans="1:24" x14ac:dyDescent="0.25">
      <c r="A124">
        <v>124</v>
      </c>
      <c r="O124" t="b">
        <f>OR('Matriz verdadero cambios'!O124,VLOOKUP(A124,consolidado!$A$2:$AG$143,33,0))</f>
        <v>1</v>
      </c>
      <c r="U124" t="b">
        <f>OR('Matriz verdadero cambios'!T124,VLOOKUP(A124,consolidado!$A$2:$AK$144,34,0))</f>
        <v>1</v>
      </c>
      <c r="V124" t="b">
        <f>OR('Matriz verdadero cambios'!U124,VLOOKUP(A124,consolidado!$A$2:$AK$144,35,0))</f>
        <v>1</v>
      </c>
      <c r="W124" t="b">
        <f>OR('Matriz verdadero cambios'!V124,VLOOKUP(A124,consolidado!$A$2:$AK$144,36,0))</f>
        <v>1</v>
      </c>
      <c r="X124" t="b">
        <f>OR('Matriz verdadero cambios'!W124,VLOOKUP(A124,consolidado!$A$2:$AK$144,37,0))</f>
        <v>1</v>
      </c>
    </row>
    <row r="125" spans="1:24" x14ac:dyDescent="0.25">
      <c r="A125">
        <v>125</v>
      </c>
      <c r="O125" t="b">
        <f>OR('Matriz verdadero cambios'!O125,VLOOKUP(A125,consolidado!$A$2:$AG$143,33,0))</f>
        <v>0</v>
      </c>
      <c r="U125" t="b">
        <f>OR('Matriz verdadero cambios'!T125,VLOOKUP(A125,consolidado!$A$2:$AK$144,34,0))</f>
        <v>0</v>
      </c>
      <c r="V125" t="b">
        <f>OR('Matriz verdadero cambios'!U125,VLOOKUP(A125,consolidado!$A$2:$AK$144,35,0))</f>
        <v>0</v>
      </c>
      <c r="W125" t="b">
        <f>OR('Matriz verdadero cambios'!V125,VLOOKUP(A125,consolidado!$A$2:$AK$144,36,0))</f>
        <v>0</v>
      </c>
      <c r="X125" t="b">
        <f>OR('Matriz verdadero cambios'!W125,VLOOKUP(A125,consolidado!$A$2:$AK$144,37,0))</f>
        <v>0</v>
      </c>
    </row>
    <row r="126" spans="1:24" x14ac:dyDescent="0.25">
      <c r="A126">
        <v>126</v>
      </c>
      <c r="O126" t="b">
        <f>OR('Matriz verdadero cambios'!O126,VLOOKUP(A126,consolidado!$A$2:$AG$143,33,0))</f>
        <v>0</v>
      </c>
      <c r="U126" t="b">
        <f>OR('Matriz verdadero cambios'!T126,VLOOKUP(A126,consolidado!$A$2:$AK$144,34,0))</f>
        <v>0</v>
      </c>
      <c r="V126" t="b">
        <f>OR('Matriz verdadero cambios'!U126,VLOOKUP(A126,consolidado!$A$2:$AK$144,35,0))</f>
        <v>0</v>
      </c>
      <c r="W126" t="b">
        <f>OR('Matriz verdadero cambios'!V126,VLOOKUP(A126,consolidado!$A$2:$AK$144,36,0))</f>
        <v>0</v>
      </c>
      <c r="X126" t="b">
        <f>OR('Matriz verdadero cambios'!W126,VLOOKUP(A126,consolidado!$A$2:$AK$144,37,0))</f>
        <v>0</v>
      </c>
    </row>
    <row r="127" spans="1:24" x14ac:dyDescent="0.25">
      <c r="A127">
        <v>127</v>
      </c>
      <c r="O127" t="b">
        <f>OR('Matriz verdadero cambios'!O127,VLOOKUP(A127,consolidado!$A$2:$AG$143,33,0))</f>
        <v>0</v>
      </c>
      <c r="U127" t="b">
        <f>OR('Matriz verdadero cambios'!T127,VLOOKUP(A127,consolidado!$A$2:$AK$144,34,0))</f>
        <v>0</v>
      </c>
      <c r="V127" t="b">
        <f>OR('Matriz verdadero cambios'!U127,VLOOKUP(A127,consolidado!$A$2:$AK$144,35,0))</f>
        <v>0</v>
      </c>
      <c r="W127" t="b">
        <f>OR('Matriz verdadero cambios'!V127,VLOOKUP(A127,consolidado!$A$2:$AK$144,36,0))</f>
        <v>0</v>
      </c>
      <c r="X127" t="b">
        <f>OR('Matriz verdadero cambios'!W127,VLOOKUP(A127,consolidado!$A$2:$AK$144,37,0))</f>
        <v>0</v>
      </c>
    </row>
    <row r="128" spans="1:24" x14ac:dyDescent="0.25">
      <c r="A128">
        <v>128</v>
      </c>
      <c r="O128" t="b">
        <f>OR('Matriz verdadero cambios'!O128,VLOOKUP(A128,consolidado!$A$2:$AG$143,33,0))</f>
        <v>0</v>
      </c>
      <c r="U128" t="b">
        <f>OR('Matriz verdadero cambios'!T128,VLOOKUP(A128,consolidado!$A$2:$AK$144,34,0))</f>
        <v>0</v>
      </c>
      <c r="V128" t="b">
        <f>OR('Matriz verdadero cambios'!U128,VLOOKUP(A128,consolidado!$A$2:$AK$144,35,0))</f>
        <v>0</v>
      </c>
      <c r="W128" t="b">
        <f>OR('Matriz verdadero cambios'!V128,VLOOKUP(A128,consolidado!$A$2:$AK$144,36,0))</f>
        <v>0</v>
      </c>
      <c r="X128" t="b">
        <f>OR('Matriz verdadero cambios'!W128,VLOOKUP(A128,consolidado!$A$2:$AK$144,37,0))</f>
        <v>1</v>
      </c>
    </row>
    <row r="129" spans="1:24" x14ac:dyDescent="0.25">
      <c r="A129">
        <v>129</v>
      </c>
      <c r="O129" t="b">
        <f>OR('Matriz verdadero cambios'!O129,VLOOKUP(A129,consolidado!$A$2:$AG$143,33,0))</f>
        <v>0</v>
      </c>
      <c r="U129" t="b">
        <f>OR('Matriz verdadero cambios'!T129,VLOOKUP(A129,consolidado!$A$2:$AK$144,34,0))</f>
        <v>0</v>
      </c>
      <c r="V129" t="b">
        <f>OR('Matriz verdadero cambios'!U129,VLOOKUP(A129,consolidado!$A$2:$AK$144,35,0))</f>
        <v>0</v>
      </c>
      <c r="W129" t="b">
        <f>OR('Matriz verdadero cambios'!V129,VLOOKUP(A129,consolidado!$A$2:$AK$144,36,0))</f>
        <v>0</v>
      </c>
      <c r="X129" t="b">
        <f>OR('Matriz verdadero cambios'!W129,VLOOKUP(A129,consolidado!$A$2:$AK$144,37,0))</f>
        <v>0</v>
      </c>
    </row>
    <row r="130" spans="1:24" x14ac:dyDescent="0.25">
      <c r="A130">
        <v>130</v>
      </c>
      <c r="O130" t="b">
        <f>OR('Matriz verdadero cambios'!O130,VLOOKUP(A130,consolidado!$A$2:$AG$143,33,0))</f>
        <v>0</v>
      </c>
      <c r="U130" t="b">
        <f>OR('Matriz verdadero cambios'!T130,VLOOKUP(A130,consolidado!$A$2:$AK$144,34,0))</f>
        <v>0</v>
      </c>
      <c r="V130" t="b">
        <f>OR('Matriz verdadero cambios'!U130,VLOOKUP(A130,consolidado!$A$2:$AK$144,35,0))</f>
        <v>0</v>
      </c>
      <c r="W130" t="b">
        <f>OR('Matriz verdadero cambios'!V130,VLOOKUP(A130,consolidado!$A$2:$AK$144,36,0))</f>
        <v>0</v>
      </c>
      <c r="X130" t="b">
        <f>OR('Matriz verdadero cambios'!W130,VLOOKUP(A130,consolidado!$A$2:$AK$144,37,0))</f>
        <v>0</v>
      </c>
    </row>
    <row r="131" spans="1:24" x14ac:dyDescent="0.25">
      <c r="A131">
        <v>131</v>
      </c>
      <c r="O131" t="b">
        <f>OR('Matriz verdadero cambios'!O131,VLOOKUP(A131,consolidado!$A$2:$AG$143,33,0))</f>
        <v>0</v>
      </c>
      <c r="U131" t="b">
        <f>OR('Matriz verdadero cambios'!T131,VLOOKUP(A131,consolidado!$A$2:$AK$144,34,0))</f>
        <v>0</v>
      </c>
      <c r="V131" t="b">
        <f>OR('Matriz verdadero cambios'!U131,VLOOKUP(A131,consolidado!$A$2:$AK$144,35,0))</f>
        <v>0</v>
      </c>
      <c r="W131" t="b">
        <f>OR('Matriz verdadero cambios'!V131,VLOOKUP(A131,consolidado!$A$2:$AK$144,36,0))</f>
        <v>0</v>
      </c>
      <c r="X131" t="b">
        <f>OR('Matriz verdadero cambios'!W131,VLOOKUP(A131,consolidado!$A$2:$AK$144,37,0))</f>
        <v>0</v>
      </c>
    </row>
    <row r="132" spans="1:24" x14ac:dyDescent="0.25">
      <c r="A132">
        <v>132</v>
      </c>
      <c r="O132" t="b">
        <f>OR('Matriz verdadero cambios'!O132,VLOOKUP(A132,consolidado!$A$2:$AG$143,33,0))</f>
        <v>0</v>
      </c>
      <c r="U132" t="b">
        <f>OR('Matriz verdadero cambios'!T132,VLOOKUP(A132,consolidado!$A$2:$AK$144,34,0))</f>
        <v>0</v>
      </c>
      <c r="V132" t="b">
        <f>OR('Matriz verdadero cambios'!U132,VLOOKUP(A132,consolidado!$A$2:$AK$144,35,0))</f>
        <v>0</v>
      </c>
      <c r="W132" t="b">
        <f>OR('Matriz verdadero cambios'!V132,VLOOKUP(A132,consolidado!$A$2:$AK$144,36,0))</f>
        <v>0</v>
      </c>
      <c r="X132" t="b">
        <f>OR('Matriz verdadero cambios'!W132,VLOOKUP(A132,consolidado!$A$2:$AK$144,37,0))</f>
        <v>0</v>
      </c>
    </row>
    <row r="133" spans="1:24" x14ac:dyDescent="0.25">
      <c r="A133">
        <v>133</v>
      </c>
      <c r="O133" t="b">
        <f>OR('Matriz verdadero cambios'!O133,VLOOKUP(A133,consolidado!$A$2:$AG$143,33,0))</f>
        <v>0</v>
      </c>
      <c r="U133" t="b">
        <f>OR('Matriz verdadero cambios'!T133,VLOOKUP(A133,consolidado!$A$2:$AK$144,34,0))</f>
        <v>0</v>
      </c>
      <c r="V133" t="b">
        <f>OR('Matriz verdadero cambios'!U133,VLOOKUP(A133,consolidado!$A$2:$AK$144,35,0))</f>
        <v>0</v>
      </c>
      <c r="W133" t="b">
        <f>OR('Matriz verdadero cambios'!V133,VLOOKUP(A133,consolidado!$A$2:$AK$144,36,0))</f>
        <v>0</v>
      </c>
      <c r="X133" t="b">
        <f>OR('Matriz verdadero cambios'!W133,VLOOKUP(A133,consolidado!$A$2:$AK$144,37,0))</f>
        <v>0</v>
      </c>
    </row>
    <row r="134" spans="1:24" x14ac:dyDescent="0.25">
      <c r="A134">
        <v>134</v>
      </c>
      <c r="O134" t="b">
        <f>OR('Matriz verdadero cambios'!O134,VLOOKUP(A134,consolidado!$A$2:$AG$143,33,0))</f>
        <v>0</v>
      </c>
      <c r="U134" t="b">
        <f>OR('Matriz verdadero cambios'!T134,VLOOKUP(A134,consolidado!$A$2:$AK$144,34,0))</f>
        <v>0</v>
      </c>
      <c r="V134" t="b">
        <f>OR('Matriz verdadero cambios'!U134,VLOOKUP(A134,consolidado!$A$2:$AK$144,35,0))</f>
        <v>0</v>
      </c>
      <c r="W134" t="b">
        <f>OR('Matriz verdadero cambios'!V134,VLOOKUP(A134,consolidado!$A$2:$AK$144,36,0))</f>
        <v>0</v>
      </c>
      <c r="X134" t="b">
        <f>OR('Matriz verdadero cambios'!W134,VLOOKUP(A134,consolidado!$A$2:$AK$144,37,0))</f>
        <v>0</v>
      </c>
    </row>
    <row r="135" spans="1:24" x14ac:dyDescent="0.25">
      <c r="A135">
        <v>135</v>
      </c>
      <c r="O135" t="b">
        <f>OR('Matriz verdadero cambios'!O135,VLOOKUP(A135,consolidado!$A$2:$AG$143,33,0))</f>
        <v>0</v>
      </c>
      <c r="U135" t="b">
        <f>OR('Matriz verdadero cambios'!T135,VLOOKUP(A135,consolidado!$A$2:$AK$144,34,0))</f>
        <v>0</v>
      </c>
      <c r="V135" t="b">
        <f>OR('Matriz verdadero cambios'!U135,VLOOKUP(A135,consolidado!$A$2:$AK$144,35,0))</f>
        <v>0</v>
      </c>
      <c r="W135" t="b">
        <f>OR('Matriz verdadero cambios'!V135,VLOOKUP(A135,consolidado!$A$2:$AK$144,36,0))</f>
        <v>0</v>
      </c>
      <c r="X135" t="b">
        <f>OR('Matriz verdadero cambios'!W135,VLOOKUP(A135,consolidado!$A$2:$AK$144,37,0))</f>
        <v>0</v>
      </c>
    </row>
    <row r="136" spans="1:24" x14ac:dyDescent="0.25">
      <c r="A136">
        <v>136</v>
      </c>
      <c r="O136" t="b">
        <f>OR('Matriz verdadero cambios'!O136,VLOOKUP(A136,consolidado!$A$2:$AG$143,33,0))</f>
        <v>0</v>
      </c>
      <c r="U136" t="b">
        <f>OR('Matriz verdadero cambios'!T136,VLOOKUP(A136,consolidado!$A$2:$AK$144,34,0))</f>
        <v>0</v>
      </c>
      <c r="V136" t="b">
        <f>OR('Matriz verdadero cambios'!U136,VLOOKUP(A136,consolidado!$A$2:$AK$144,35,0))</f>
        <v>0</v>
      </c>
      <c r="W136" t="b">
        <f>OR('Matriz verdadero cambios'!V136,VLOOKUP(A136,consolidado!$A$2:$AK$144,36,0))</f>
        <v>0</v>
      </c>
      <c r="X136" t="b">
        <f>OR('Matriz verdadero cambios'!W136,VLOOKUP(A136,consolidado!$A$2:$AK$144,37,0))</f>
        <v>0</v>
      </c>
    </row>
    <row r="137" spans="1:24" x14ac:dyDescent="0.25">
      <c r="A137">
        <v>137</v>
      </c>
      <c r="O137" t="b">
        <f>OR('Matriz verdadero cambios'!O137,VLOOKUP(A137,consolidado!$A$2:$AG$143,33,0))</f>
        <v>0</v>
      </c>
      <c r="U137" t="b">
        <f>OR('Matriz verdadero cambios'!T137,VLOOKUP(A137,consolidado!$A$2:$AK$144,34,0))</f>
        <v>0</v>
      </c>
      <c r="V137" t="b">
        <f>OR('Matriz verdadero cambios'!U137,VLOOKUP(A137,consolidado!$A$2:$AK$144,35,0))</f>
        <v>0</v>
      </c>
      <c r="W137" t="b">
        <f>OR('Matriz verdadero cambios'!V137,VLOOKUP(A137,consolidado!$A$2:$AK$144,36,0))</f>
        <v>0</v>
      </c>
      <c r="X137" t="b">
        <f>OR('Matriz verdadero cambios'!W137,VLOOKUP(A137,consolidado!$A$2:$AK$144,37,0))</f>
        <v>0</v>
      </c>
    </row>
    <row r="138" spans="1:24" x14ac:dyDescent="0.25">
      <c r="A138">
        <v>138</v>
      </c>
      <c r="O138" t="b">
        <f>OR('Matriz verdadero cambios'!O138,VLOOKUP(A138,consolidado!$A$2:$AG$143,33,0))</f>
        <v>0</v>
      </c>
      <c r="U138" t="b">
        <f>OR('Matriz verdadero cambios'!T138,VLOOKUP(A138,consolidado!$A$2:$AK$144,34,0))</f>
        <v>0</v>
      </c>
      <c r="V138" t="b">
        <f>OR('Matriz verdadero cambios'!U138,VLOOKUP(A138,consolidado!$A$2:$AK$144,35,0))</f>
        <v>0</v>
      </c>
      <c r="W138" t="b">
        <f>OR('Matriz verdadero cambios'!V138,VLOOKUP(A138,consolidado!$A$2:$AK$144,36,0))</f>
        <v>0</v>
      </c>
      <c r="X138" t="b">
        <f>OR('Matriz verdadero cambios'!W138,VLOOKUP(A138,consolidado!$A$2:$AK$144,37,0))</f>
        <v>0</v>
      </c>
    </row>
    <row r="139" spans="1:24" x14ac:dyDescent="0.25">
      <c r="A139">
        <v>139</v>
      </c>
      <c r="O139" t="b">
        <f>OR('Matriz verdadero cambios'!O139,VLOOKUP(A139,consolidado!$A$2:$AG$143,33,0))</f>
        <v>0</v>
      </c>
      <c r="U139" t="b">
        <f>OR('Matriz verdadero cambios'!T139,VLOOKUP(A139,consolidado!$A$2:$AK$144,34,0))</f>
        <v>0</v>
      </c>
      <c r="V139" t="b">
        <f>OR('Matriz verdadero cambios'!U139,VLOOKUP(A139,consolidado!$A$2:$AK$144,35,0))</f>
        <v>0</v>
      </c>
      <c r="W139" t="b">
        <f>OR('Matriz verdadero cambios'!V139,VLOOKUP(A139,consolidado!$A$2:$AK$144,36,0))</f>
        <v>0</v>
      </c>
      <c r="X139" t="b">
        <f>OR('Matriz verdadero cambios'!W139,VLOOKUP(A139,consolidado!$A$2:$AK$144,37,0))</f>
        <v>0</v>
      </c>
    </row>
    <row r="140" spans="1:24" x14ac:dyDescent="0.25">
      <c r="A140">
        <v>140</v>
      </c>
      <c r="O140" t="b">
        <f>OR('Matriz verdadero cambios'!O140,VLOOKUP(A140,consolidado!$A$2:$AG$143,33,0))</f>
        <v>0</v>
      </c>
      <c r="U140" t="b">
        <f>OR('Matriz verdadero cambios'!T140,VLOOKUP(A140,consolidado!$A$2:$AK$144,34,0))</f>
        <v>0</v>
      </c>
      <c r="V140" t="b">
        <f>OR('Matriz verdadero cambios'!U140,VLOOKUP(A140,consolidado!$A$2:$AK$144,35,0))</f>
        <v>0</v>
      </c>
      <c r="W140" t="b">
        <f>OR('Matriz verdadero cambios'!V140,VLOOKUP(A140,consolidado!$A$2:$AK$144,36,0))</f>
        <v>0</v>
      </c>
      <c r="X140" t="b">
        <f>OR('Matriz verdadero cambios'!W140,VLOOKUP(A140,consolidado!$A$2:$AK$144,37,0))</f>
        <v>0</v>
      </c>
    </row>
    <row r="141" spans="1:24" x14ac:dyDescent="0.25">
      <c r="A141">
        <v>141</v>
      </c>
      <c r="O141" t="b">
        <f>OR('Matriz verdadero cambios'!O141,VLOOKUP(A141,consolidado!$A$2:$AG$143,33,0))</f>
        <v>0</v>
      </c>
      <c r="U141" t="b">
        <f>OR('Matriz verdadero cambios'!T141,VLOOKUP(A141,consolidado!$A$2:$AK$144,34,0))</f>
        <v>0</v>
      </c>
      <c r="V141" t="b">
        <f>OR('Matriz verdadero cambios'!U141,VLOOKUP(A141,consolidado!$A$2:$AK$144,35,0))</f>
        <v>0</v>
      </c>
      <c r="W141" t="b">
        <f>OR('Matriz verdadero cambios'!V141,VLOOKUP(A141,consolidado!$A$2:$AK$144,36,0))</f>
        <v>0</v>
      </c>
      <c r="X141" t="b">
        <f>OR('Matriz verdadero cambios'!W141,VLOOKUP(A141,consolidado!$A$2:$AK$144,37,0))</f>
        <v>0</v>
      </c>
    </row>
    <row r="142" spans="1:24" x14ac:dyDescent="0.25">
      <c r="A142">
        <v>142</v>
      </c>
      <c r="O142" t="b">
        <f>OR('Matriz verdadero cambios'!O142,VLOOKUP(A142,consolidado!$A$2:$AG$143,33,0))</f>
        <v>0</v>
      </c>
      <c r="U142" t="b">
        <f>OR('Matriz verdadero cambios'!T142,VLOOKUP(A142,consolidado!$A$2:$AK$144,34,0))</f>
        <v>0</v>
      </c>
      <c r="V142" t="b">
        <f>OR('Matriz verdadero cambios'!U142,VLOOKUP(A142,consolidado!$A$2:$AK$144,35,0))</f>
        <v>0</v>
      </c>
      <c r="W142" t="b">
        <f>OR('Matriz verdadero cambios'!V142,VLOOKUP(A142,consolidado!$A$2:$AK$144,36,0))</f>
        <v>0</v>
      </c>
      <c r="X142" t="b">
        <f>OR('Matriz verdadero cambios'!W142,VLOOKUP(A142,consolidado!$A$2:$AK$144,37,0))</f>
        <v>0</v>
      </c>
    </row>
    <row r="143" spans="1:24" x14ac:dyDescent="0.25">
      <c r="A143">
        <v>143</v>
      </c>
      <c r="O143" t="b">
        <f>OR('Matriz verdadero cambios'!O143,VLOOKUP(A143,consolidado!$A$2:$AG$143,33,0))</f>
        <v>0</v>
      </c>
      <c r="U143" t="b">
        <f>OR('Matriz verdadero cambios'!T143,VLOOKUP(A143,consolidado!$A$2:$AK$144,34,0))</f>
        <v>0</v>
      </c>
      <c r="V143" t="b">
        <f>OR('Matriz verdadero cambios'!U143,VLOOKUP(A143,consolidado!$A$2:$AK$144,35,0))</f>
        <v>0</v>
      </c>
      <c r="W143" t="b">
        <f>OR('Matriz verdadero cambios'!V143,VLOOKUP(A143,consolidado!$A$2:$AK$144,36,0))</f>
        <v>0</v>
      </c>
      <c r="X143" t="b">
        <f>OR('Matriz verdadero cambios'!W143,VLOOKUP(A143,consolidado!$A$2:$AK$144,37,0))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5"/>
  <sheetViews>
    <sheetView workbookViewId="0">
      <selection activeCell="A3" sqref="A3:E5"/>
    </sheetView>
  </sheetViews>
  <sheetFormatPr baseColWidth="10" defaultRowHeight="15" x14ac:dyDescent="0.25"/>
  <cols>
    <col min="1" max="1" width="76.42578125" customWidth="1"/>
    <col min="2" max="3" width="0" hidden="1" customWidth="1"/>
  </cols>
  <sheetData>
    <row r="1" spans="1:17" x14ac:dyDescent="0.25">
      <c r="A1" s="30"/>
      <c r="B1" s="30"/>
      <c r="C1" s="30"/>
      <c r="D1" s="30"/>
      <c r="E1" s="30"/>
      <c r="F1" s="30"/>
      <c r="G1" s="30"/>
      <c r="H1" s="30"/>
      <c r="I1" s="30"/>
      <c r="J1" s="30"/>
      <c r="K1" s="30"/>
      <c r="L1" s="30"/>
      <c r="M1" s="30"/>
      <c r="N1" s="30"/>
      <c r="O1" s="30"/>
      <c r="P1" s="30"/>
      <c r="Q1" s="30"/>
    </row>
    <row r="2" spans="1:17" x14ac:dyDescent="0.25">
      <c r="A2" s="30"/>
      <c r="B2" s="30"/>
      <c r="C2" s="30"/>
      <c r="D2" s="30"/>
      <c r="E2" s="30"/>
      <c r="F2" s="30"/>
      <c r="G2" s="30"/>
      <c r="H2" s="30"/>
      <c r="I2" s="30"/>
      <c r="J2" s="30"/>
      <c r="K2" s="30"/>
      <c r="L2" s="30"/>
      <c r="M2" s="30"/>
      <c r="N2" s="30"/>
      <c r="O2" s="30"/>
      <c r="P2" s="30"/>
      <c r="Q2" s="30"/>
    </row>
    <row r="3" spans="1:17" ht="30.75" customHeight="1" x14ac:dyDescent="0.25">
      <c r="A3" s="70" t="s">
        <v>458</v>
      </c>
      <c r="B3" s="70"/>
      <c r="C3" s="70"/>
      <c r="D3" s="70"/>
      <c r="E3" s="70"/>
      <c r="F3" s="30"/>
      <c r="G3" s="30"/>
      <c r="H3" s="30"/>
      <c r="I3" s="30"/>
      <c r="J3" s="30"/>
      <c r="K3" s="30"/>
      <c r="L3" s="30"/>
      <c r="M3" s="30"/>
      <c r="N3" s="30"/>
      <c r="O3" s="30"/>
      <c r="P3" s="30"/>
      <c r="Q3" s="30"/>
    </row>
    <row r="4" spans="1:17" x14ac:dyDescent="0.25">
      <c r="A4" s="70"/>
      <c r="B4" s="70"/>
      <c r="C4" s="70"/>
      <c r="D4" s="70"/>
      <c r="E4" s="70"/>
      <c r="F4" s="30"/>
      <c r="G4" s="30"/>
      <c r="H4" s="30"/>
      <c r="I4" s="30"/>
      <c r="J4" s="30"/>
      <c r="K4" s="30"/>
      <c r="L4" s="30"/>
      <c r="M4" s="30"/>
      <c r="N4" s="30"/>
      <c r="O4" s="30"/>
      <c r="P4" s="30"/>
      <c r="Q4" s="30"/>
    </row>
    <row r="5" spans="1:17" ht="37.5" customHeight="1" x14ac:dyDescent="0.25">
      <c r="A5" s="70"/>
      <c r="B5" s="70"/>
      <c r="C5" s="70"/>
      <c r="D5" s="70"/>
      <c r="E5" s="70"/>
      <c r="F5" s="30"/>
      <c r="G5" s="30"/>
      <c r="H5" s="30"/>
      <c r="I5" s="30"/>
      <c r="J5" s="30"/>
      <c r="K5" s="30"/>
      <c r="L5" s="30"/>
      <c r="M5" s="30"/>
      <c r="N5" s="30"/>
      <c r="O5" s="30"/>
      <c r="P5" s="30"/>
      <c r="Q5" s="30"/>
    </row>
    <row r="6" spans="1:17" x14ac:dyDescent="0.25">
      <c r="A6" s="30"/>
      <c r="B6" s="30"/>
      <c r="C6" s="30"/>
      <c r="D6" s="30"/>
      <c r="E6" s="30"/>
      <c r="F6" s="30"/>
      <c r="G6" s="30"/>
      <c r="H6" s="30"/>
      <c r="I6" s="30"/>
      <c r="J6" s="30"/>
      <c r="K6" s="30"/>
      <c r="L6" s="30"/>
      <c r="M6" s="30"/>
      <c r="N6" s="30"/>
      <c r="O6" s="30"/>
      <c r="P6" s="30"/>
      <c r="Q6" s="30"/>
    </row>
    <row r="7" spans="1:17" x14ac:dyDescent="0.25">
      <c r="A7" s="30"/>
      <c r="B7" s="30"/>
      <c r="C7" s="30"/>
      <c r="D7" s="30"/>
      <c r="E7" s="30"/>
      <c r="F7" s="30"/>
      <c r="G7" s="30"/>
      <c r="H7" s="30"/>
      <c r="I7" s="30"/>
      <c r="J7" s="30"/>
      <c r="K7" s="30"/>
      <c r="L7" s="30"/>
      <c r="M7" s="30"/>
      <c r="N7" s="30"/>
      <c r="O7" s="30"/>
      <c r="P7" s="30"/>
      <c r="Q7" s="30"/>
    </row>
    <row r="8" spans="1:17" ht="78.75" x14ac:dyDescent="0.25">
      <c r="A8" s="26" t="s">
        <v>451</v>
      </c>
      <c r="B8" s="26" t="s">
        <v>440</v>
      </c>
      <c r="C8" s="26" t="s">
        <v>441</v>
      </c>
      <c r="D8" s="26" t="s">
        <v>448</v>
      </c>
      <c r="E8" s="26" t="s">
        <v>449</v>
      </c>
      <c r="F8" s="30"/>
      <c r="G8" s="30"/>
      <c r="H8" s="30"/>
      <c r="I8" s="30"/>
      <c r="J8" s="30"/>
      <c r="K8" s="30"/>
      <c r="L8" s="30"/>
      <c r="M8" s="30"/>
      <c r="N8" s="30"/>
      <c r="O8" s="30"/>
      <c r="P8" s="30"/>
      <c r="Q8" s="30"/>
    </row>
    <row r="9" spans="1:17" ht="30" x14ac:dyDescent="0.25">
      <c r="A9" s="14" t="s">
        <v>412</v>
      </c>
      <c r="B9" s="16">
        <f>SUMIFS('Resumen por acciones'!$X$13:$X$150,'Resumen por acciones'!$H$13:$H$150,CONCATENATE("=",A9))</f>
        <v>22.816666666666666</v>
      </c>
      <c r="C9" s="16">
        <f>COUNTIFS('Resumen por acciones'!$H$13:$H$150,CONCATENATE("=",A9),'Resumen por acciones'!$X$13:$X$150,"&lt;&gt;No aplica",'Resumen por acciones'!$X$13:$X$150,"&lt;&gt;No reportado")</f>
        <v>26</v>
      </c>
      <c r="D9" s="16">
        <f t="shared" ref="D9:D16" si="0">IF(C9&lt;&gt;0,B9/C9,"Sin acciones reportadas")</f>
        <v>0.87756410256410255</v>
      </c>
      <c r="E9" s="16">
        <f>VLOOKUP(A9,aux_min_dias_problematica_espec!$A$4:$B$13,2,0)</f>
        <v>153</v>
      </c>
      <c r="F9" s="30"/>
      <c r="G9" s="30"/>
      <c r="H9" s="30"/>
      <c r="I9" s="30"/>
      <c r="J9" s="30"/>
      <c r="K9" s="30"/>
      <c r="L9" s="30"/>
      <c r="M9" s="30"/>
      <c r="N9" s="30"/>
      <c r="O9" s="30"/>
      <c r="P9" s="30"/>
      <c r="Q9" s="30"/>
    </row>
    <row r="10" spans="1:17" x14ac:dyDescent="0.25">
      <c r="A10" s="14" t="s">
        <v>420</v>
      </c>
      <c r="B10" s="16">
        <f>SUMIFS('Resumen por acciones'!$X$13:$X$150,'Resumen por acciones'!$H$13:$H$150,CONCATENATE("=",A10))</f>
        <v>5</v>
      </c>
      <c r="C10" s="16">
        <f>COUNTIFS('Resumen por acciones'!$H$13:$H$150,CONCATENATE("=",A10),'Resumen por acciones'!$X$13:$X$150,"&lt;&gt;No aplica",'Resumen por acciones'!$X$13:$X$150,"&lt;&gt;No reportado")</f>
        <v>5</v>
      </c>
      <c r="D10" s="16">
        <f t="shared" si="0"/>
        <v>1</v>
      </c>
      <c r="E10" s="16">
        <f>VLOOKUP(A10,aux_min_dias_problematica_espec!$A$4:$B$13,2,0)</f>
        <v>0</v>
      </c>
      <c r="F10" s="30"/>
      <c r="G10" s="30"/>
      <c r="H10" s="30"/>
      <c r="I10" s="30"/>
      <c r="J10" s="30"/>
      <c r="K10" s="30"/>
      <c r="L10" s="30"/>
      <c r="M10" s="30"/>
      <c r="N10" s="30"/>
      <c r="O10" s="30"/>
      <c r="P10" s="30"/>
      <c r="Q10" s="30"/>
    </row>
    <row r="11" spans="1:17" x14ac:dyDescent="0.25">
      <c r="A11" s="14" t="s">
        <v>414</v>
      </c>
      <c r="B11" s="16">
        <f>SUMIFS('Resumen por acciones'!$X$13:$X$150,'Resumen por acciones'!$H$13:$H$150,CONCATENATE("=",A11))</f>
        <v>15.258800000000001</v>
      </c>
      <c r="C11" s="16">
        <f>COUNTIFS('Resumen por acciones'!$H$13:$H$150,CONCATENATE("=",A11),'Resumen por acciones'!$X$13:$X$150,"&lt;&gt;No aplica",'Resumen por acciones'!$X$13:$X$150,"&lt;&gt;No reportado")</f>
        <v>16</v>
      </c>
      <c r="D11" s="16">
        <f t="shared" si="0"/>
        <v>0.95367500000000005</v>
      </c>
      <c r="E11" s="16">
        <f>VLOOKUP(A11,aux_min_dias_problematica_espec!$A$4:$B$13,2,0)</f>
        <v>0</v>
      </c>
      <c r="F11" s="30"/>
      <c r="G11" s="30"/>
      <c r="H11" s="30"/>
      <c r="I11" s="30"/>
      <c r="J11" s="30"/>
      <c r="K11" s="30"/>
      <c r="L11" s="30"/>
      <c r="M11" s="30"/>
      <c r="N11" s="30"/>
      <c r="O11" s="30"/>
      <c r="P11" s="30"/>
      <c r="Q11" s="30"/>
    </row>
    <row r="12" spans="1:17" ht="30" x14ac:dyDescent="0.25">
      <c r="A12" s="14" t="s">
        <v>409</v>
      </c>
      <c r="B12" s="16">
        <f>SUMIFS('Resumen por acciones'!$X$13:$X$150,'Resumen por acciones'!$H$13:$H$150,CONCATENATE("=",A12))</f>
        <v>3.6</v>
      </c>
      <c r="C12" s="16">
        <f>COUNTIFS('Resumen por acciones'!$H$13:$H$150,CONCATENATE("=",A12),'Resumen por acciones'!$X$13:$X$150,"&lt;&gt;No aplica",'Resumen por acciones'!$X$13:$X$150,"&lt;&gt;No reportado")</f>
        <v>4</v>
      </c>
      <c r="D12" s="16">
        <f t="shared" si="0"/>
        <v>0.9</v>
      </c>
      <c r="E12" s="16">
        <f>VLOOKUP(A12,aux_min_dias_problematica_espec!$A$4:$B$13,2,0)</f>
        <v>31</v>
      </c>
      <c r="F12" s="30"/>
      <c r="G12" s="30"/>
      <c r="H12" s="30"/>
      <c r="I12" s="30"/>
      <c r="J12" s="30"/>
      <c r="K12" s="30"/>
      <c r="L12" s="30"/>
      <c r="M12" s="30"/>
      <c r="N12" s="30"/>
      <c r="O12" s="30"/>
      <c r="P12" s="30"/>
      <c r="Q12" s="30"/>
    </row>
    <row r="13" spans="1:17" ht="30" x14ac:dyDescent="0.25">
      <c r="A13" s="14" t="s">
        <v>424</v>
      </c>
      <c r="B13" s="16">
        <f>SUMIFS('Resumen por acciones'!$X$13:$X$150,'Resumen por acciones'!$H$13:$H$150,CONCATENATE("=",A13))</f>
        <v>3.35</v>
      </c>
      <c r="C13" s="16">
        <f>COUNTIFS('Resumen por acciones'!$H$13:$H$150,CONCATENATE("=",A13),'Resumen por acciones'!$X$13:$X$150,"&lt;&gt;No aplica",'Resumen por acciones'!$X$13:$X$150,"&lt;&gt;No reportado")</f>
        <v>4</v>
      </c>
      <c r="D13" s="16">
        <f t="shared" si="0"/>
        <v>0.83750000000000002</v>
      </c>
      <c r="E13" s="16">
        <f>VLOOKUP(A13,aux_min_dias_problematica_espec!$A$4:$B$13,2,0)</f>
        <v>0</v>
      </c>
      <c r="F13" s="30"/>
      <c r="G13" s="30"/>
      <c r="H13" s="30"/>
      <c r="I13" s="30"/>
      <c r="J13" s="30"/>
      <c r="K13" s="30"/>
      <c r="L13" s="30"/>
      <c r="M13" s="30"/>
      <c r="N13" s="30"/>
      <c r="O13" s="30"/>
      <c r="P13" s="30"/>
      <c r="Q13" s="30"/>
    </row>
    <row r="14" spans="1:17" ht="30" x14ac:dyDescent="0.25">
      <c r="A14" s="14" t="s">
        <v>422</v>
      </c>
      <c r="B14" s="16">
        <f>SUMIFS('Resumen por acciones'!$X$13:$X$150,'Resumen por acciones'!$H$13:$H$150,CONCATENATE("=",A14))</f>
        <v>6.9000000000000012</v>
      </c>
      <c r="C14" s="16">
        <f>COUNTIFS('Resumen por acciones'!$H$13:$H$150,CONCATENATE("=",A14),'Resumen por acciones'!$X$13:$X$150,"&lt;&gt;No aplica",'Resumen por acciones'!$X$13:$X$150,"&lt;&gt;No reportado")</f>
        <v>9</v>
      </c>
      <c r="D14" s="16">
        <f t="shared" si="0"/>
        <v>0.76666666666666683</v>
      </c>
      <c r="E14" s="16">
        <f>VLOOKUP(A14,aux_min_dias_problematica_espec!$A$4:$B$13,2,0)</f>
        <v>0</v>
      </c>
      <c r="F14" s="30"/>
      <c r="G14" s="30"/>
      <c r="H14" s="30"/>
      <c r="I14" s="30"/>
      <c r="J14" s="30"/>
      <c r="K14" s="30"/>
      <c r="L14" s="30"/>
      <c r="M14" s="30"/>
      <c r="N14" s="30"/>
      <c r="O14" s="30"/>
      <c r="P14" s="30"/>
      <c r="Q14" s="30"/>
    </row>
    <row r="15" spans="1:17" ht="60" x14ac:dyDescent="0.25">
      <c r="A15" s="14" t="s">
        <v>419</v>
      </c>
      <c r="B15" s="16">
        <f>SUMIFS('Resumen por acciones'!$X$13:$X$150,'Resumen por acciones'!$H$13:$H$150,CONCATENATE("=",A15))</f>
        <v>4.5274666666666663</v>
      </c>
      <c r="C15" s="16">
        <f>COUNTIFS('Resumen por acciones'!$H$13:$H$150,CONCATENATE("=",A15),'Resumen por acciones'!$X$13:$X$150,"&lt;&gt;No aplica",'Resumen por acciones'!$X$13:$X$150,"&lt;&gt;No reportado")</f>
        <v>5</v>
      </c>
      <c r="D15" s="16">
        <f t="shared" si="0"/>
        <v>0.90549333333333326</v>
      </c>
      <c r="E15" s="16">
        <f>VLOOKUP(A15,aux_min_dias_problematica_espec!$A$4:$B$13,2,0)</f>
        <v>0</v>
      </c>
      <c r="F15" s="30"/>
      <c r="G15" s="30"/>
      <c r="H15" s="30"/>
      <c r="I15" s="30"/>
      <c r="J15" s="30"/>
      <c r="K15" s="30"/>
      <c r="L15" s="30"/>
      <c r="M15" s="30"/>
      <c r="N15" s="30"/>
      <c r="O15" s="30"/>
      <c r="P15" s="30"/>
      <c r="Q15" s="30"/>
    </row>
    <row r="16" spans="1:17" x14ac:dyDescent="0.25">
      <c r="A16" s="14" t="s">
        <v>421</v>
      </c>
      <c r="B16" s="16">
        <f>SUMIFS('Resumen por acciones'!$X$13:$X$150,'Resumen por acciones'!$H$13:$H$150,CONCATENATE("=",A16))</f>
        <v>4.75</v>
      </c>
      <c r="C16" s="16">
        <f>COUNTIFS('Resumen por acciones'!$H$13:$H$150,CONCATENATE("=",A16),'Resumen por acciones'!$X$13:$X$150,"&lt;&gt;No aplica",'Resumen por acciones'!$X$13:$X$150,"&lt;&gt;No reportado")</f>
        <v>6</v>
      </c>
      <c r="D16" s="16">
        <f t="shared" si="0"/>
        <v>0.79166666666666663</v>
      </c>
      <c r="E16" s="16">
        <f>VLOOKUP(A16,aux_min_dias_problematica_espec!$A$4:$B$13,2,0)</f>
        <v>34</v>
      </c>
      <c r="F16" s="30"/>
      <c r="G16" s="30"/>
      <c r="H16" s="30"/>
      <c r="I16" s="30"/>
      <c r="J16" s="30"/>
      <c r="K16" s="30"/>
      <c r="L16" s="30"/>
      <c r="M16" s="30"/>
      <c r="N16" s="30"/>
      <c r="O16" s="30"/>
      <c r="P16" s="30"/>
      <c r="Q16" s="30"/>
    </row>
    <row r="17" spans="1:17" x14ac:dyDescent="0.25">
      <c r="A17" s="31"/>
      <c r="B17" s="30"/>
      <c r="C17" s="30"/>
      <c r="D17" s="30"/>
      <c r="E17" s="30"/>
      <c r="F17" s="30"/>
      <c r="G17" s="30"/>
      <c r="H17" s="30"/>
      <c r="I17" s="30"/>
      <c r="J17" s="30"/>
      <c r="K17" s="30"/>
      <c r="L17" s="30"/>
      <c r="M17" s="30"/>
      <c r="N17" s="30"/>
      <c r="O17" s="30"/>
      <c r="P17" s="30"/>
      <c r="Q17" s="30"/>
    </row>
    <row r="18" spans="1:17" x14ac:dyDescent="0.25">
      <c r="A18" s="31"/>
      <c r="B18" s="30"/>
      <c r="C18" s="30"/>
      <c r="D18" s="30"/>
      <c r="E18" s="30"/>
      <c r="F18" s="30"/>
      <c r="G18" s="30"/>
      <c r="H18" s="30"/>
      <c r="I18" s="30"/>
      <c r="J18" s="30"/>
      <c r="K18" s="30"/>
      <c r="L18" s="30"/>
      <c r="M18" s="30"/>
      <c r="N18" s="30"/>
      <c r="O18" s="30"/>
      <c r="P18" s="30"/>
      <c r="Q18" s="30"/>
    </row>
    <row r="19" spans="1:17" x14ac:dyDescent="0.25">
      <c r="A19" s="31"/>
      <c r="B19" s="30"/>
      <c r="C19" s="30"/>
      <c r="D19" s="30"/>
      <c r="E19" s="30"/>
      <c r="F19" s="30"/>
      <c r="G19" s="30"/>
      <c r="H19" s="30"/>
      <c r="I19" s="30"/>
      <c r="J19" s="30"/>
      <c r="K19" s="30"/>
      <c r="L19" s="30"/>
      <c r="M19" s="30"/>
      <c r="N19" s="30"/>
      <c r="O19" s="30"/>
      <c r="P19" s="30"/>
      <c r="Q19" s="30"/>
    </row>
    <row r="20" spans="1:17" x14ac:dyDescent="0.25">
      <c r="A20" s="31"/>
      <c r="B20" s="30"/>
      <c r="C20" s="30"/>
      <c r="D20" s="30"/>
      <c r="E20" s="30"/>
      <c r="F20" s="30"/>
      <c r="G20" s="30"/>
      <c r="H20" s="30"/>
      <c r="I20" s="30"/>
      <c r="J20" s="30"/>
      <c r="K20" s="30"/>
      <c r="L20" s="30"/>
      <c r="M20" s="30"/>
      <c r="N20" s="30"/>
      <c r="O20" s="30"/>
      <c r="P20" s="30"/>
      <c r="Q20" s="30"/>
    </row>
    <row r="21" spans="1:17" x14ac:dyDescent="0.25">
      <c r="A21" s="31"/>
      <c r="B21" s="30"/>
      <c r="C21" s="30"/>
      <c r="D21" s="30"/>
      <c r="E21" s="30"/>
      <c r="F21" s="30"/>
      <c r="G21" s="30"/>
      <c r="H21" s="30"/>
      <c r="I21" s="30"/>
      <c r="J21" s="30"/>
      <c r="K21" s="30"/>
      <c r="L21" s="30"/>
      <c r="M21" s="30"/>
      <c r="N21" s="30"/>
      <c r="O21" s="30"/>
      <c r="P21" s="30"/>
      <c r="Q21" s="30"/>
    </row>
    <row r="22" spans="1:17" x14ac:dyDescent="0.25">
      <c r="A22" s="31"/>
      <c r="B22" s="30"/>
      <c r="C22" s="30"/>
      <c r="D22" s="30"/>
      <c r="E22" s="30"/>
      <c r="F22" s="30"/>
      <c r="G22" s="30"/>
      <c r="H22" s="30"/>
      <c r="I22" s="30"/>
      <c r="J22" s="30"/>
      <c r="K22" s="30"/>
      <c r="L22" s="30"/>
      <c r="M22" s="30"/>
      <c r="N22" s="30"/>
      <c r="O22" s="30"/>
      <c r="P22" s="30"/>
      <c r="Q22" s="30"/>
    </row>
    <row r="23" spans="1:17" x14ac:dyDescent="0.25">
      <c r="A23" s="31"/>
      <c r="B23" s="30"/>
      <c r="C23" s="30"/>
      <c r="D23" s="30"/>
      <c r="E23" s="30"/>
      <c r="F23" s="30"/>
      <c r="G23" s="30"/>
      <c r="H23" s="30"/>
      <c r="I23" s="30"/>
      <c r="J23" s="30"/>
      <c r="K23" s="30"/>
      <c r="L23" s="30"/>
      <c r="M23" s="30"/>
      <c r="N23" s="30"/>
      <c r="O23" s="30"/>
      <c r="P23" s="30"/>
      <c r="Q23" s="30"/>
    </row>
    <row r="24" spans="1:17" x14ac:dyDescent="0.25">
      <c r="A24" s="31"/>
      <c r="B24" s="30"/>
      <c r="C24" s="30"/>
      <c r="D24" s="30"/>
      <c r="E24" s="30"/>
      <c r="F24" s="30"/>
      <c r="G24" s="30"/>
      <c r="H24" s="30"/>
      <c r="I24" s="30"/>
      <c r="J24" s="30"/>
      <c r="K24" s="30"/>
      <c r="L24" s="30"/>
      <c r="M24" s="30"/>
      <c r="N24" s="30"/>
      <c r="O24" s="30"/>
      <c r="P24" s="30"/>
      <c r="Q24" s="30"/>
    </row>
    <row r="25" spans="1:17" x14ac:dyDescent="0.25">
      <c r="A25" s="5"/>
    </row>
    <row r="26" spans="1:17" x14ac:dyDescent="0.25">
      <c r="A26" s="5"/>
    </row>
    <row r="27" spans="1:17" x14ac:dyDescent="0.25">
      <c r="A27" s="5"/>
    </row>
    <row r="28" spans="1:17" x14ac:dyDescent="0.25">
      <c r="A28" s="5"/>
    </row>
    <row r="29" spans="1:17" x14ac:dyDescent="0.25">
      <c r="A29" s="5"/>
    </row>
    <row r="30" spans="1:17" x14ac:dyDescent="0.25">
      <c r="A30" s="5"/>
    </row>
    <row r="31" spans="1:17" x14ac:dyDescent="0.25">
      <c r="A31" s="5"/>
    </row>
    <row r="32" spans="1:17"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row r="73" spans="1:1" x14ac:dyDescent="0.25">
      <c r="A73" s="5"/>
    </row>
    <row r="74" spans="1:1" x14ac:dyDescent="0.25">
      <c r="A74" s="5"/>
    </row>
    <row r="75" spans="1:1" x14ac:dyDescent="0.25">
      <c r="A75" s="5"/>
    </row>
    <row r="76" spans="1:1" x14ac:dyDescent="0.25">
      <c r="A76" s="5"/>
    </row>
    <row r="77" spans="1:1" x14ac:dyDescent="0.25">
      <c r="A77" s="5"/>
    </row>
    <row r="78" spans="1:1" x14ac:dyDescent="0.25">
      <c r="A78" s="5"/>
    </row>
    <row r="79" spans="1:1" x14ac:dyDescent="0.25">
      <c r="A79" s="5"/>
    </row>
    <row r="80" spans="1:1" x14ac:dyDescent="0.25">
      <c r="A80" s="5"/>
    </row>
    <row r="81" spans="1:1" x14ac:dyDescent="0.25">
      <c r="A81" s="5"/>
    </row>
    <row r="82" spans="1:1" x14ac:dyDescent="0.25">
      <c r="A82" s="5"/>
    </row>
    <row r="83" spans="1:1" x14ac:dyDescent="0.25">
      <c r="A83" s="5"/>
    </row>
    <row r="84" spans="1:1" x14ac:dyDescent="0.25">
      <c r="A84" s="5"/>
    </row>
    <row r="85" spans="1:1" x14ac:dyDescent="0.25">
      <c r="A85" s="5"/>
    </row>
    <row r="86" spans="1:1" x14ac:dyDescent="0.25">
      <c r="A86" s="5"/>
    </row>
    <row r="87" spans="1:1" x14ac:dyDescent="0.25">
      <c r="A87" s="5"/>
    </row>
    <row r="88" spans="1:1" x14ac:dyDescent="0.25">
      <c r="A88" s="5"/>
    </row>
    <row r="89" spans="1:1" x14ac:dyDescent="0.25">
      <c r="A89" s="5"/>
    </row>
    <row r="90" spans="1:1" x14ac:dyDescent="0.25">
      <c r="A90" s="5"/>
    </row>
    <row r="91" spans="1:1" x14ac:dyDescent="0.25">
      <c r="A91" s="5"/>
    </row>
    <row r="92" spans="1:1" x14ac:dyDescent="0.25">
      <c r="A92" s="5"/>
    </row>
    <row r="93" spans="1:1" x14ac:dyDescent="0.25">
      <c r="A93" s="5"/>
    </row>
    <row r="94" spans="1:1" x14ac:dyDescent="0.25">
      <c r="A94" s="5"/>
    </row>
    <row r="95" spans="1:1" x14ac:dyDescent="0.25">
      <c r="A95" s="5"/>
    </row>
    <row r="96" spans="1:1"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row r="112" spans="1:1" x14ac:dyDescent="0.25">
      <c r="A112" s="5"/>
    </row>
    <row r="113" spans="1:1" x14ac:dyDescent="0.25">
      <c r="A113" s="5"/>
    </row>
    <row r="114" spans="1:1" x14ac:dyDescent="0.25">
      <c r="A114" s="5"/>
    </row>
    <row r="115" spans="1:1" x14ac:dyDescent="0.25">
      <c r="A115" s="5"/>
    </row>
    <row r="116" spans="1:1" x14ac:dyDescent="0.25">
      <c r="A116" s="5"/>
    </row>
    <row r="117" spans="1:1" x14ac:dyDescent="0.25">
      <c r="A117" s="5"/>
    </row>
    <row r="118" spans="1:1" x14ac:dyDescent="0.25">
      <c r="A118" s="5"/>
    </row>
    <row r="119" spans="1:1" x14ac:dyDescent="0.25">
      <c r="A119" s="5"/>
    </row>
    <row r="120" spans="1:1" x14ac:dyDescent="0.25">
      <c r="A120" s="5"/>
    </row>
    <row r="121" spans="1:1" x14ac:dyDescent="0.25">
      <c r="A121" s="5"/>
    </row>
    <row r="122" spans="1:1" x14ac:dyDescent="0.25">
      <c r="A122" s="5"/>
    </row>
    <row r="123" spans="1:1" x14ac:dyDescent="0.25">
      <c r="A123" s="5"/>
    </row>
    <row r="124" spans="1:1" x14ac:dyDescent="0.25">
      <c r="A124" s="5"/>
    </row>
    <row r="125" spans="1:1" x14ac:dyDescent="0.25">
      <c r="A125" s="5"/>
    </row>
    <row r="126" spans="1:1" x14ac:dyDescent="0.25">
      <c r="A126" s="5"/>
    </row>
    <row r="127" spans="1:1" x14ac:dyDescent="0.25">
      <c r="A127" s="5"/>
    </row>
    <row r="128" spans="1:1"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row r="136" spans="1:1" x14ac:dyDescent="0.25">
      <c r="A136" s="5"/>
    </row>
    <row r="137" spans="1:1" x14ac:dyDescent="0.25">
      <c r="A137" s="5"/>
    </row>
    <row r="138" spans="1:1" x14ac:dyDescent="0.25">
      <c r="A138" s="5"/>
    </row>
    <row r="139" spans="1:1" x14ac:dyDescent="0.25">
      <c r="A139" s="5"/>
    </row>
    <row r="140" spans="1:1" x14ac:dyDescent="0.25">
      <c r="A140" s="5"/>
    </row>
    <row r="141" spans="1:1" x14ac:dyDescent="0.25">
      <c r="A141" s="5"/>
    </row>
    <row r="142" spans="1:1" x14ac:dyDescent="0.25">
      <c r="A142" s="5"/>
    </row>
    <row r="143" spans="1:1" x14ac:dyDescent="0.25">
      <c r="A143" s="5"/>
    </row>
    <row r="144" spans="1:1" x14ac:dyDescent="0.25">
      <c r="A144" s="5"/>
    </row>
    <row r="145" spans="1:1" x14ac:dyDescent="0.25">
      <c r="A145" s="5"/>
    </row>
  </sheetData>
  <sortState ref="A3:D10">
    <sortCondition ref="A3:A10"/>
  </sortState>
  <mergeCells count="1">
    <mergeCell ref="A3:E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2"/>
  <sheetViews>
    <sheetView workbookViewId="0">
      <selection activeCell="A3" sqref="A3:E5"/>
    </sheetView>
  </sheetViews>
  <sheetFormatPr baseColWidth="10" defaultRowHeight="15" x14ac:dyDescent="0.25"/>
  <cols>
    <col min="1" max="1" width="70.28515625" customWidth="1"/>
    <col min="2" max="3" width="0" hidden="1" customWidth="1"/>
  </cols>
  <sheetData>
    <row r="3" spans="1:5" ht="33.75" customHeight="1" x14ac:dyDescent="0.25">
      <c r="A3" s="70" t="s">
        <v>458</v>
      </c>
      <c r="B3" s="70"/>
      <c r="C3" s="70"/>
      <c r="D3" s="70"/>
      <c r="E3" s="70"/>
    </row>
    <row r="4" spans="1:5" ht="25.5" customHeight="1" x14ac:dyDescent="0.25">
      <c r="A4" s="70"/>
      <c r="B4" s="70"/>
      <c r="C4" s="70"/>
      <c r="D4" s="70"/>
      <c r="E4" s="70"/>
    </row>
    <row r="5" spans="1:5" ht="21.75" customHeight="1" x14ac:dyDescent="0.25">
      <c r="A5" s="70"/>
      <c r="B5" s="70"/>
      <c r="C5" s="70"/>
      <c r="D5" s="70"/>
      <c r="E5" s="70"/>
    </row>
    <row r="8" spans="1:5" ht="78.75" x14ac:dyDescent="0.25">
      <c r="A8" s="26" t="s">
        <v>450</v>
      </c>
      <c r="B8" s="26" t="s">
        <v>440</v>
      </c>
      <c r="C8" s="26" t="s">
        <v>441</v>
      </c>
      <c r="D8" s="26" t="s">
        <v>448</v>
      </c>
      <c r="E8" s="26" t="s">
        <v>449</v>
      </c>
    </row>
    <row r="9" spans="1:5" ht="30" x14ac:dyDescent="0.25">
      <c r="A9" s="11" t="s">
        <v>408</v>
      </c>
      <c r="B9" s="16">
        <f>SUMIFS('Resumen por acciones'!$X$13:$X$150,'Resumen por acciones'!$G$13:$G$150,CONCATENATE("=",A9))</f>
        <v>28.358333333333331</v>
      </c>
      <c r="C9" s="16">
        <f>COUNTIFS('Resumen por acciones'!$G$13:$G$150,CONCATENATE("=",A9),'Resumen por acciones'!$X$13:$X$150,"&lt;&gt;No aplica",'Resumen por acciones'!$X$13:$X$150,"&lt;&gt;No reportado")</f>
        <v>35</v>
      </c>
      <c r="D9" s="16">
        <f>IF(C9&lt;&gt;0,B9/C9,"Sin acciones reportadas")</f>
        <v>0.8102380952380952</v>
      </c>
      <c r="E9" s="16">
        <f>VLOOKUP(A9,aux_min_dias_problematica_est!$A$4:$B$7,2,0)</f>
        <v>31</v>
      </c>
    </row>
    <row r="10" spans="1:5" x14ac:dyDescent="0.25">
      <c r="A10" s="11" t="s">
        <v>410</v>
      </c>
      <c r="B10" s="16">
        <f>SUMIFS('Resumen por acciones'!$X$13:$X$150,'Resumen por acciones'!$G$13:$G$150,CONCATENATE("=",A10))</f>
        <v>28.266666666666669</v>
      </c>
      <c r="C10" s="16">
        <f>COUNTIFS('Resumen por acciones'!$G$13:$G$150,CONCATENATE("=",A10),'Resumen por acciones'!$X$13:$X$150,"&lt;&gt;No aplica",'Resumen por acciones'!$X$13:$X$150,"&lt;&gt;No reportado")</f>
        <v>35</v>
      </c>
      <c r="D10" s="16">
        <f t="shared" ref="D10:D12" si="0">IF(C10&lt;&gt;0,B10/C10,"Sin acciones reportadas")</f>
        <v>0.80761904761904768</v>
      </c>
      <c r="E10" s="16">
        <f>VLOOKUP(A10,aux_min_dias_problematica_est!$A$4:$B$7,2,0)</f>
        <v>1</v>
      </c>
    </row>
    <row r="11" spans="1:5" x14ac:dyDescent="0.25">
      <c r="A11" s="11" t="s">
        <v>413</v>
      </c>
      <c r="B11" s="16">
        <f>SUMIFS('Resumen por acciones'!$X$13:$X$150,'Resumen por acciones'!$G$13:$G$150,CONCATENATE("=",A11))</f>
        <v>15.258800000000001</v>
      </c>
      <c r="C11" s="16">
        <f>COUNTIFS('Resumen por acciones'!$G$13:$G$150,CONCATENATE("=",A11),'Resumen por acciones'!$X$13:$X$150,"&lt;&gt;No aplica",'Resumen por acciones'!$X$13:$X$150,"&lt;&gt;No reportado")</f>
        <v>16</v>
      </c>
      <c r="D11" s="16">
        <f t="shared" si="0"/>
        <v>0.95367500000000005</v>
      </c>
      <c r="E11" s="16">
        <f>VLOOKUP(A11,aux_min_dias_problematica_est!$A$4:$B$7,2,0)</f>
        <v>1</v>
      </c>
    </row>
    <row r="12" spans="1:5" ht="30" x14ac:dyDescent="0.25">
      <c r="A12" s="11" t="s">
        <v>418</v>
      </c>
      <c r="B12" s="16">
        <f>SUMIFS('Resumen por acciones'!$X$13:$X$150,'Resumen por acciones'!$G$13:$G$150,CONCATENATE("=",A12))</f>
        <v>19.777466666666662</v>
      </c>
      <c r="C12" s="16">
        <f>COUNTIFS('Resumen por acciones'!$G$13:$G$150,CONCATENATE("=",A12),'Resumen por acciones'!$X$13:$X$150,"&lt;&gt;No aplica",'Resumen por acciones'!$X$13:$X$150,"&lt;&gt;No reportado")</f>
        <v>23</v>
      </c>
      <c r="D12" s="16">
        <f t="shared" si="0"/>
        <v>0.85988985507246352</v>
      </c>
      <c r="E12" s="16">
        <f>VLOOKUP(A12,aux_min_dias_problematica_est!$A$4:$B$7,2,0)</f>
        <v>1</v>
      </c>
    </row>
  </sheetData>
  <mergeCells count="1">
    <mergeCell ref="A3:E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51"/>
  <sheetViews>
    <sheetView workbookViewId="0">
      <selection activeCell="A3" sqref="A3:F5"/>
    </sheetView>
  </sheetViews>
  <sheetFormatPr baseColWidth="10" defaultRowHeight="15" x14ac:dyDescent="0.25"/>
  <cols>
    <col min="1" max="1" width="30" customWidth="1"/>
    <col min="2" max="2" width="77.140625" customWidth="1"/>
    <col min="3" max="4" width="0" hidden="1" customWidth="1"/>
    <col min="5" max="5" width="12.5703125" customWidth="1"/>
    <col min="6" max="6" width="12.42578125" customWidth="1"/>
  </cols>
  <sheetData>
    <row r="3" spans="1:6" ht="31.5" customHeight="1" x14ac:dyDescent="0.25">
      <c r="A3" s="71" t="s">
        <v>458</v>
      </c>
      <c r="B3" s="72"/>
      <c r="C3" s="72"/>
      <c r="D3" s="72"/>
      <c r="E3" s="72"/>
      <c r="F3" s="72"/>
    </row>
    <row r="4" spans="1:6" ht="15" customHeight="1" x14ac:dyDescent="0.25">
      <c r="A4" s="71"/>
      <c r="B4" s="72"/>
      <c r="C4" s="72"/>
      <c r="D4" s="72"/>
      <c r="E4" s="72"/>
      <c r="F4" s="72"/>
    </row>
    <row r="5" spans="1:6" ht="31.5" customHeight="1" x14ac:dyDescent="0.25">
      <c r="A5" s="71"/>
      <c r="B5" s="72"/>
      <c r="C5" s="72"/>
      <c r="D5" s="72"/>
      <c r="E5" s="72"/>
      <c r="F5" s="72"/>
    </row>
    <row r="8" spans="1:6" ht="78.75" x14ac:dyDescent="0.25">
      <c r="A8" s="26" t="s">
        <v>401</v>
      </c>
      <c r="B8" s="26" t="s">
        <v>435</v>
      </c>
      <c r="C8" s="26" t="s">
        <v>440</v>
      </c>
      <c r="D8" s="26" t="s">
        <v>441</v>
      </c>
      <c r="E8" s="26" t="s">
        <v>448</v>
      </c>
      <c r="F8" s="26" t="s">
        <v>449</v>
      </c>
    </row>
    <row r="9" spans="1:6" ht="60" x14ac:dyDescent="0.25">
      <c r="A9" s="20" t="s">
        <v>82</v>
      </c>
      <c r="B9" s="21" t="s">
        <v>84</v>
      </c>
      <c r="C9" s="16">
        <f>SUMIFS('Resumen por acciones'!$X$13:$X$150,'Resumen por acciones'!$C$13:$C$150,CONCATENATE("=",A9))</f>
        <v>3.6</v>
      </c>
      <c r="D9" s="16">
        <f>COUNTIFS('Resumen por acciones'!$C$13:$C$150,CONCATENATE("=",A9),'Resumen por acciones'!$X$13:$X$150,"&lt;&gt;No aplica",'Resumen por acciones'!$X$13:$X$150,"&lt;&gt;No reportado")</f>
        <v>4</v>
      </c>
      <c r="E9" s="16">
        <f>IF(D9&lt;&gt;0,C9/D9,"Sin avances reportados")</f>
        <v>0.9</v>
      </c>
      <c r="F9" s="16">
        <f>VLOOKUP(A9,aux_min_dias_orden!$A$4:$B$45,2,0)</f>
        <v>31</v>
      </c>
    </row>
    <row r="10" spans="1:6" ht="45" x14ac:dyDescent="0.25">
      <c r="A10" s="20" t="s">
        <v>126</v>
      </c>
      <c r="B10" s="21" t="s">
        <v>127</v>
      </c>
      <c r="C10" s="16">
        <f>SUMIFS('Resumen por acciones'!$X$13:$X$150,'Resumen por acciones'!$C$13:$C$150,CONCATENATE("=",A10))</f>
        <v>7</v>
      </c>
      <c r="D10" s="16">
        <f>COUNTIFS('Resumen por acciones'!$C$13:$C$150,CONCATENATE("=",A10),'Resumen por acciones'!$X$13:$X$150,"&lt;&gt;No aplica",'Resumen por acciones'!$X$13:$X$150,"&lt;&gt;No reportado")</f>
        <v>8</v>
      </c>
      <c r="E10" s="16">
        <f t="shared" ref="E10:E51" si="0">IF(D10&lt;&gt;0,C10/D10,"Sin avances reportados")</f>
        <v>0.875</v>
      </c>
      <c r="F10" s="16">
        <f>VLOOKUP(A10,aux_min_dias_orden!$A$4:$B$45,2,0)</f>
        <v>61</v>
      </c>
    </row>
    <row r="11" spans="1:6" ht="75" x14ac:dyDescent="0.25">
      <c r="A11" s="20" t="s">
        <v>150</v>
      </c>
      <c r="B11" s="21" t="s">
        <v>151</v>
      </c>
      <c r="C11" s="16">
        <f>SUMIFS('Resumen por acciones'!$X$13:$X$150,'Resumen por acciones'!$C$13:$C$150,CONCATENATE("=",A11))</f>
        <v>6.666666666666667</v>
      </c>
      <c r="D11" s="16">
        <f>COUNTIFS('Resumen por acciones'!$C$13:$C$150,CONCATENATE("=",A11),'Resumen por acciones'!$X$13:$X$150,"&lt;&gt;No aplica",'Resumen por acciones'!$X$13:$X$150,"&lt;&gt;No reportado")</f>
        <v>7</v>
      </c>
      <c r="E11" s="16">
        <f t="shared" si="0"/>
        <v>0.95238095238095244</v>
      </c>
      <c r="F11" s="16">
        <f>VLOOKUP(A11,aux_min_dias_orden!$A$4:$B$45,2,0)</f>
        <v>153</v>
      </c>
    </row>
    <row r="12" spans="1:6" ht="90" x14ac:dyDescent="0.25">
      <c r="A12" s="20" t="s">
        <v>155</v>
      </c>
      <c r="B12" s="21" t="s">
        <v>157</v>
      </c>
      <c r="C12" s="16">
        <f>SUMIFS('Resumen por acciones'!$X$13:$X$150,'Resumen por acciones'!$C$13:$C$150,CONCATENATE("=",A12))</f>
        <v>6.8</v>
      </c>
      <c r="D12" s="16">
        <f>COUNTIFS('Resumen por acciones'!$C$13:$C$150,CONCATENATE("=",A12),'Resumen por acciones'!$X$13:$X$150,"&lt;&gt;No aplica",'Resumen por acciones'!$X$13:$X$150,"&lt;&gt;No reportado")</f>
        <v>7</v>
      </c>
      <c r="E12" s="16">
        <f t="shared" si="0"/>
        <v>0.97142857142857142</v>
      </c>
      <c r="F12" s="16">
        <f>VLOOKUP(A12,aux_min_dias_orden!$A$4:$B$45,2,0)</f>
        <v>15</v>
      </c>
    </row>
    <row r="13" spans="1:6" ht="90" x14ac:dyDescent="0.25">
      <c r="A13" s="20" t="s">
        <v>168</v>
      </c>
      <c r="B13" s="21" t="s">
        <v>169</v>
      </c>
      <c r="C13" s="16">
        <f>SUMIFS('Resumen por acciones'!$X$13:$X$150,'Resumen por acciones'!$C$13:$C$150,CONCATENATE("=",A13))</f>
        <v>7.2587999999999999</v>
      </c>
      <c r="D13" s="16">
        <f>COUNTIFS('Resumen por acciones'!$C$13:$C$150,CONCATENATE("=",A13),'Resumen por acciones'!$X$13:$X$150,"&lt;&gt;No aplica",'Resumen por acciones'!$X$13:$X$150,"&lt;&gt;No reportado")</f>
        <v>8</v>
      </c>
      <c r="E13" s="16">
        <f t="shared" si="0"/>
        <v>0.90734999999999999</v>
      </c>
      <c r="F13" s="16">
        <f>VLOOKUP(A13,aux_min_dias_orden!$A$4:$B$45,2,0)</f>
        <v>122</v>
      </c>
    </row>
    <row r="14" spans="1:6" ht="60" x14ac:dyDescent="0.25">
      <c r="A14" s="20" t="s">
        <v>206</v>
      </c>
      <c r="B14" s="21" t="s">
        <v>207</v>
      </c>
      <c r="C14" s="16">
        <f>SUMIFS('Resumen por acciones'!$X$13:$X$150,'Resumen por acciones'!$C$13:$C$150,CONCATENATE("=",A14))</f>
        <v>3</v>
      </c>
      <c r="D14" s="16">
        <f>COUNTIFS('Resumen por acciones'!$C$13:$C$150,CONCATENATE("=",A14),'Resumen por acciones'!$X$13:$X$150,"&lt;&gt;No aplica",'Resumen por acciones'!$X$13:$X$150,"&lt;&gt;No reportado")</f>
        <v>3</v>
      </c>
      <c r="E14" s="16">
        <f t="shared" si="0"/>
        <v>1</v>
      </c>
      <c r="F14" s="16">
        <f>VLOOKUP(A14,aux_min_dias_orden!$A$4:$B$45,2,0)</f>
        <v>91</v>
      </c>
    </row>
    <row r="15" spans="1:6" ht="90" x14ac:dyDescent="0.25">
      <c r="A15" s="20" t="s">
        <v>267</v>
      </c>
      <c r="B15" s="21" t="s">
        <v>268</v>
      </c>
      <c r="C15" s="16">
        <f>SUMIFS('Resumen por acciones'!$X$13:$X$150,'Resumen por acciones'!$C$13:$C$150,CONCATENATE("=",A15))</f>
        <v>1.7083333333333335</v>
      </c>
      <c r="D15" s="16">
        <f>COUNTIFS('Resumen por acciones'!$C$13:$C$150,CONCATENATE("=",A15),'Resumen por acciones'!$X$13:$X$150,"&lt;&gt;No aplica",'Resumen por acciones'!$X$13:$X$150,"&lt;&gt;No reportado")</f>
        <v>2</v>
      </c>
      <c r="E15" s="16">
        <f t="shared" si="0"/>
        <v>0.85416666666666674</v>
      </c>
      <c r="F15" s="16">
        <f>VLOOKUP(A15,aux_min_dias_orden!$A$4:$B$45,2,0)</f>
        <v>0</v>
      </c>
    </row>
    <row r="16" spans="1:6" ht="75" x14ac:dyDescent="0.25">
      <c r="A16" s="20" t="s">
        <v>116</v>
      </c>
      <c r="B16" s="21" t="s">
        <v>121</v>
      </c>
      <c r="C16" s="16">
        <f>SUMIFS('Resumen por acciones'!$X$13:$X$150,'Resumen por acciones'!$C$13:$C$150,CONCATENATE("=",A16))</f>
        <v>2.1</v>
      </c>
      <c r="D16" s="16">
        <f>COUNTIFS('Resumen por acciones'!$C$13:$C$150,CONCATENATE("=",A16),'Resumen por acciones'!$X$13:$X$150,"&lt;&gt;No aplica",'Resumen por acciones'!$X$13:$X$150,"&lt;&gt;No reportado")</f>
        <v>3</v>
      </c>
      <c r="E16" s="16">
        <f t="shared" si="0"/>
        <v>0.70000000000000007</v>
      </c>
      <c r="F16" s="16">
        <f>VLOOKUP(A16,aux_min_dias_orden!$A$4:$B$45,2,0)</f>
        <v>69</v>
      </c>
    </row>
    <row r="17" spans="1:6" ht="45" x14ac:dyDescent="0.25">
      <c r="A17" s="20" t="s">
        <v>217</v>
      </c>
      <c r="B17" s="21" t="s">
        <v>218</v>
      </c>
      <c r="C17" s="16">
        <f>SUMIFS('Resumen por acciones'!$X$13:$X$150,'Resumen por acciones'!$C$13:$C$150,CONCATENATE("=",A17))</f>
        <v>7</v>
      </c>
      <c r="D17" s="16">
        <f>COUNTIFS('Resumen por acciones'!$C$13:$C$150,CONCATENATE("=",A17),'Resumen por acciones'!$X$13:$X$150,"&lt;&gt;No aplica",'Resumen por acciones'!$X$13:$X$150,"&lt;&gt;No reportado")</f>
        <v>7</v>
      </c>
      <c r="E17" s="16">
        <f t="shared" si="0"/>
        <v>1</v>
      </c>
      <c r="F17" s="16">
        <f>VLOOKUP(A17,aux_min_dias_orden!$A$4:$B$45,2,0)</f>
        <v>1</v>
      </c>
    </row>
    <row r="18" spans="1:6" ht="45" x14ac:dyDescent="0.25">
      <c r="A18" s="20" t="s">
        <v>227</v>
      </c>
      <c r="B18" s="21" t="s">
        <v>228</v>
      </c>
      <c r="C18" s="16">
        <f>SUMIFS('Resumen por acciones'!$X$13:$X$150,'Resumen por acciones'!$C$13:$C$150,CONCATENATE("=",A18))</f>
        <v>4.5274666666666663</v>
      </c>
      <c r="D18" s="16">
        <f>COUNTIFS('Resumen por acciones'!$C$13:$C$150,CONCATENATE("=",A18),'Resumen por acciones'!$X$13:$X$150,"&lt;&gt;No aplica",'Resumen por acciones'!$X$13:$X$150,"&lt;&gt;No reportado")</f>
        <v>5</v>
      </c>
      <c r="E18" s="16">
        <f t="shared" si="0"/>
        <v>0.90549333333333326</v>
      </c>
      <c r="F18" s="16">
        <f>VLOOKUP(A18,aux_min_dias_orden!$A$4:$B$45,2,0)</f>
        <v>0</v>
      </c>
    </row>
    <row r="19" spans="1:6" ht="30" x14ac:dyDescent="0.25">
      <c r="A19" s="20" t="s">
        <v>234</v>
      </c>
      <c r="B19" s="21" t="s">
        <v>235</v>
      </c>
      <c r="C19" s="16">
        <f>SUMIFS('Resumen por acciones'!$X$13:$X$150,'Resumen por acciones'!$C$13:$C$150,CONCATENATE("=",A19))</f>
        <v>5</v>
      </c>
      <c r="D19" s="16">
        <f>COUNTIFS('Resumen por acciones'!$C$13:$C$150,CONCATENATE("=",A19),'Resumen por acciones'!$X$13:$X$150,"&lt;&gt;No aplica",'Resumen por acciones'!$X$13:$X$150,"&lt;&gt;No reportado")</f>
        <v>5</v>
      </c>
      <c r="E19" s="16">
        <f t="shared" si="0"/>
        <v>1</v>
      </c>
      <c r="F19" s="16">
        <f>VLOOKUP(A19,aux_min_dias_orden!$A$4:$B$45,2,0)</f>
        <v>1</v>
      </c>
    </row>
    <row r="20" spans="1:6" ht="90" x14ac:dyDescent="0.25">
      <c r="A20" s="20" t="s">
        <v>240</v>
      </c>
      <c r="B20" s="21" t="s">
        <v>241</v>
      </c>
      <c r="C20" s="16">
        <f>SUMIFS('Resumen por acciones'!$X$13:$X$150,'Resumen por acciones'!$C$13:$C$150,CONCATENATE("=",A20))</f>
        <v>4.75</v>
      </c>
      <c r="D20" s="16">
        <f>COUNTIFS('Resumen por acciones'!$C$13:$C$150,CONCATENATE("=",A20),'Resumen por acciones'!$X$13:$X$150,"&lt;&gt;No aplica",'Resumen por acciones'!$X$13:$X$150,"&lt;&gt;No reportado")</f>
        <v>6</v>
      </c>
      <c r="E20" s="16">
        <f t="shared" si="0"/>
        <v>0.79166666666666663</v>
      </c>
      <c r="F20" s="16">
        <f>VLOOKUP(A20,aux_min_dias_orden!$A$4:$B$45,2,0)</f>
        <v>1</v>
      </c>
    </row>
    <row r="21" spans="1:6" ht="45" x14ac:dyDescent="0.25">
      <c r="A21" s="20" t="s">
        <v>247</v>
      </c>
      <c r="B21" s="21" t="s">
        <v>249</v>
      </c>
      <c r="C21" s="16">
        <f>SUMIFS('Resumen por acciones'!$X$13:$X$150,'Resumen por acciones'!$C$13:$C$150,CONCATENATE("=",A21))</f>
        <v>3</v>
      </c>
      <c r="D21" s="16">
        <f>COUNTIFS('Resumen por acciones'!$C$13:$C$150,CONCATENATE("=",A21),'Resumen por acciones'!$X$13:$X$150,"&lt;&gt;No aplica",'Resumen por acciones'!$X$13:$X$150,"&lt;&gt;No reportado")</f>
        <v>3</v>
      </c>
      <c r="E21" s="16">
        <f t="shared" si="0"/>
        <v>1</v>
      </c>
      <c r="F21" s="16">
        <f>VLOOKUP(A21,aux_min_dias_orden!$A$4:$B$45,2,0)</f>
        <v>0</v>
      </c>
    </row>
    <row r="22" spans="1:6" ht="120" x14ac:dyDescent="0.25">
      <c r="A22" s="20" t="s">
        <v>255</v>
      </c>
      <c r="B22" s="21" t="s">
        <v>257</v>
      </c>
      <c r="C22" s="16">
        <f>SUMIFS('Resumen por acciones'!$X$13:$X$150,'Resumen por acciones'!$C$13:$C$150,CONCATENATE("=",A22))</f>
        <v>3.35</v>
      </c>
      <c r="D22" s="16">
        <f>COUNTIFS('Resumen por acciones'!$C$13:$C$150,CONCATENATE("=",A22),'Resumen por acciones'!$X$13:$X$150,"&lt;&gt;No aplica",'Resumen por acciones'!$X$13:$X$150,"&lt;&gt;No reportado")</f>
        <v>4</v>
      </c>
      <c r="E22" s="16">
        <f t="shared" si="0"/>
        <v>0.83750000000000002</v>
      </c>
      <c r="F22" s="16">
        <f>VLOOKUP(A22,aux_min_dias_orden!$A$4:$B$45,2,0)</f>
        <v>92</v>
      </c>
    </row>
    <row r="23" spans="1:6" ht="45" x14ac:dyDescent="0.25">
      <c r="A23" s="20" t="s">
        <v>278</v>
      </c>
      <c r="B23" s="21" t="s">
        <v>280</v>
      </c>
      <c r="C23" s="16">
        <f>SUMIFS('Resumen por acciones'!$X$13:$X$150,'Resumen por acciones'!$C$13:$C$150,CONCATENATE("=",A23))</f>
        <v>0.25</v>
      </c>
      <c r="D23" s="16">
        <f>COUNTIFS('Resumen por acciones'!$C$13:$C$150,CONCATENATE("=",A23),'Resumen por acciones'!$X$13:$X$150,"&lt;&gt;No aplica",'Resumen por acciones'!$X$13:$X$150,"&lt;&gt;No reportado")</f>
        <v>1</v>
      </c>
      <c r="E23" s="16">
        <f t="shared" si="0"/>
        <v>0.25</v>
      </c>
      <c r="F23" s="16">
        <f>VLOOKUP(A23,aux_min_dias_orden!$A$4:$B$45,2,0)</f>
        <v>153</v>
      </c>
    </row>
    <row r="24" spans="1:6" ht="30" x14ac:dyDescent="0.25">
      <c r="A24" s="20" t="s">
        <v>274</v>
      </c>
      <c r="B24" s="21" t="s">
        <v>276</v>
      </c>
      <c r="C24" s="16">
        <f>SUMIFS('Resumen por acciones'!$X$13:$X$150,'Resumen por acciones'!$C$13:$C$150,CONCATENATE("=",A24))</f>
        <v>1</v>
      </c>
      <c r="D24" s="16">
        <f>COUNTIFS('Resumen por acciones'!$C$13:$C$150,CONCATENATE("=",A24),'Resumen por acciones'!$X$13:$X$150,"&lt;&gt;No aplica",'Resumen por acciones'!$X$13:$X$150,"&lt;&gt;No reportado")</f>
        <v>1</v>
      </c>
      <c r="E24" s="16">
        <f t="shared" si="0"/>
        <v>1</v>
      </c>
      <c r="F24" s="16">
        <f>VLOOKUP(A24,aux_min_dias_orden!$A$4:$B$45,2,0)</f>
        <v>0</v>
      </c>
    </row>
    <row r="25" spans="1:6" ht="75" x14ac:dyDescent="0.25">
      <c r="A25" s="20" t="s">
        <v>41</v>
      </c>
      <c r="B25" s="21" t="s">
        <v>43</v>
      </c>
      <c r="C25" s="16">
        <f>SUMIFS('Resumen por acciones'!$X$13:$X$150,'Resumen por acciones'!$C$13:$C$150,CONCATENATE("=",A25))</f>
        <v>1</v>
      </c>
      <c r="D25" s="16">
        <f>COUNTIFS('Resumen por acciones'!$C$13:$C$150,CONCATENATE("=",A25),'Resumen por acciones'!$X$13:$X$150,"&lt;&gt;No aplica",'Resumen por acciones'!$X$13:$X$150,"&lt;&gt;No reportado")</f>
        <v>1</v>
      </c>
      <c r="E25" s="16">
        <f t="shared" si="0"/>
        <v>1</v>
      </c>
      <c r="F25" s="16">
        <f>VLOOKUP(A25,aux_min_dias_orden!$A$4:$B$45,2,0)</f>
        <v>0</v>
      </c>
    </row>
    <row r="26" spans="1:6" ht="30" x14ac:dyDescent="0.25">
      <c r="A26" s="20" t="s">
        <v>58</v>
      </c>
      <c r="B26" s="21" t="s">
        <v>60</v>
      </c>
      <c r="C26" s="16">
        <f>SUMIFS('Resumen por acciones'!$X$13:$X$150,'Resumen por acciones'!$C$13:$C$150,CONCATENATE("=",A26))</f>
        <v>1.6500000000000001</v>
      </c>
      <c r="D26" s="16">
        <f>COUNTIFS('Resumen por acciones'!$C$13:$C$150,CONCATENATE("=",A26),'Resumen por acciones'!$X$13:$X$150,"&lt;&gt;No aplica",'Resumen por acciones'!$X$13:$X$150,"&lt;&gt;No reportado")</f>
        <v>3</v>
      </c>
      <c r="E26" s="16">
        <f t="shared" si="0"/>
        <v>0.55000000000000004</v>
      </c>
      <c r="F26" s="16">
        <f>VLOOKUP(A26,aux_min_dias_orden!$A$4:$B$45,2,0)</f>
        <v>131</v>
      </c>
    </row>
    <row r="27" spans="1:6" ht="90" x14ac:dyDescent="0.25">
      <c r="A27" s="20" t="s">
        <v>64</v>
      </c>
      <c r="B27" s="21" t="s">
        <v>66</v>
      </c>
      <c r="C27" s="16">
        <f>SUMIFS('Resumen por acciones'!$X$13:$X$150,'Resumen por acciones'!$C$13:$C$150,CONCATENATE("=",A27))</f>
        <v>0.5</v>
      </c>
      <c r="D27" s="16">
        <f>COUNTIFS('Resumen por acciones'!$C$13:$C$150,CONCATENATE("=",A27),'Resumen por acciones'!$X$13:$X$150,"&lt;&gt;No aplica",'Resumen por acciones'!$X$13:$X$150,"&lt;&gt;No reportado")</f>
        <v>1</v>
      </c>
      <c r="E27" s="16">
        <f t="shared" si="0"/>
        <v>0.5</v>
      </c>
      <c r="F27" s="16">
        <f>VLOOKUP(A27,aux_min_dias_orden!$A$4:$B$45,2,0)</f>
        <v>101</v>
      </c>
    </row>
    <row r="28" spans="1:6" ht="30" x14ac:dyDescent="0.25">
      <c r="A28" s="20" t="s">
        <v>70</v>
      </c>
      <c r="B28" s="21" t="s">
        <v>72</v>
      </c>
      <c r="C28" s="16">
        <f>SUMIFS('Resumen por acciones'!$X$13:$X$150,'Resumen por acciones'!$C$13:$C$150,CONCATENATE("=",A28))</f>
        <v>0.2</v>
      </c>
      <c r="D28" s="16">
        <f>COUNTIFS('Resumen por acciones'!$C$13:$C$150,CONCATENATE("=",A28),'Resumen por acciones'!$X$13:$X$150,"&lt;&gt;No aplica",'Resumen por acciones'!$X$13:$X$150,"&lt;&gt;No reportado")</f>
        <v>1</v>
      </c>
      <c r="E28" s="16">
        <f t="shared" si="0"/>
        <v>0.2</v>
      </c>
      <c r="F28" s="16">
        <f>VLOOKUP(A28,aux_min_dias_orden!$A$4:$B$45,2,0)</f>
        <v>131</v>
      </c>
    </row>
    <row r="29" spans="1:6" ht="60" x14ac:dyDescent="0.25">
      <c r="A29" s="20" t="s">
        <v>74</v>
      </c>
      <c r="B29" s="21" t="s">
        <v>76</v>
      </c>
      <c r="C29" s="16">
        <f>SUMIFS('Resumen por acciones'!$X$13:$X$150,'Resumen por acciones'!$C$13:$C$150,CONCATENATE("=",A29))</f>
        <v>0.8</v>
      </c>
      <c r="D29" s="16">
        <f>COUNTIFS('Resumen por acciones'!$C$13:$C$150,CONCATENATE("=",A29),'Resumen por acciones'!$X$13:$X$150,"&lt;&gt;No aplica",'Resumen por acciones'!$X$13:$X$150,"&lt;&gt;No reportado")</f>
        <v>1</v>
      </c>
      <c r="E29" s="16">
        <f t="shared" si="0"/>
        <v>0.8</v>
      </c>
      <c r="F29" s="16">
        <f>VLOOKUP(A29,aux_min_dias_orden!$A$4:$B$45,2,0)</f>
        <v>153</v>
      </c>
    </row>
    <row r="30" spans="1:6" ht="120" x14ac:dyDescent="0.25">
      <c r="A30" s="20" t="s">
        <v>80</v>
      </c>
      <c r="B30" s="21" t="s">
        <v>81</v>
      </c>
      <c r="C30" s="16">
        <f>SUMIFS('Resumen por acciones'!$X$13:$X$150,'Resumen por acciones'!$C$13:$C$150,CONCATENATE("=",A30))</f>
        <v>0.4</v>
      </c>
      <c r="D30" s="16">
        <f>COUNTIFS('Resumen por acciones'!$C$13:$C$150,CONCATENATE("=",A30),'Resumen por acciones'!$X$13:$X$150,"&lt;&gt;No aplica",'Resumen por acciones'!$X$13:$X$150,"&lt;&gt;No reportado")</f>
        <v>2</v>
      </c>
      <c r="E30" s="16">
        <f t="shared" si="0"/>
        <v>0.2</v>
      </c>
      <c r="F30" s="16">
        <f>VLOOKUP(A30,aux_min_dias_orden!$A$4:$B$45,2,0)</f>
        <v>131</v>
      </c>
    </row>
    <row r="31" spans="1:6" ht="60" x14ac:dyDescent="0.25">
      <c r="A31" s="20" t="s">
        <v>106</v>
      </c>
      <c r="B31" s="21" t="s">
        <v>108</v>
      </c>
      <c r="C31" s="16">
        <f>SUMIFS('Resumen por acciones'!$X$13:$X$150,'Resumen por acciones'!$C$13:$C$150,CONCATENATE("=",A31))</f>
        <v>0.25</v>
      </c>
      <c r="D31" s="16">
        <f>COUNTIFS('Resumen por acciones'!$C$13:$C$150,CONCATENATE("=",A31),'Resumen por acciones'!$X$13:$X$150,"&lt;&gt;No aplica",'Resumen por acciones'!$X$13:$X$150,"&lt;&gt;No reportado")</f>
        <v>1</v>
      </c>
      <c r="E31" s="16">
        <f t="shared" si="0"/>
        <v>0.25</v>
      </c>
      <c r="F31" s="16">
        <f>VLOOKUP(A31,aux_min_dias_orden!$A$4:$B$45,2,0)</f>
        <v>9</v>
      </c>
    </row>
    <row r="32" spans="1:6" ht="45" x14ac:dyDescent="0.25">
      <c r="A32" s="20" t="s">
        <v>109</v>
      </c>
      <c r="B32" s="21" t="s">
        <v>111</v>
      </c>
      <c r="C32" s="16">
        <f>SUMIFS('Resumen por acciones'!$X$13:$X$150,'Resumen por acciones'!$C$13:$C$150,CONCATENATE("=",A32))</f>
        <v>0.2</v>
      </c>
      <c r="D32" s="16">
        <f>COUNTIFS('Resumen por acciones'!$C$13:$C$150,CONCATENATE("=",A32),'Resumen por acciones'!$X$13:$X$150,"&lt;&gt;No aplica",'Resumen por acciones'!$X$13:$X$150,"&lt;&gt;No reportado")</f>
        <v>1</v>
      </c>
      <c r="E32" s="16">
        <f t="shared" si="0"/>
        <v>0.2</v>
      </c>
      <c r="F32" s="16">
        <f>VLOOKUP(A32,aux_min_dias_orden!$A$4:$B$45,2,0)</f>
        <v>70</v>
      </c>
    </row>
    <row r="33" spans="1:6" ht="75" x14ac:dyDescent="0.25">
      <c r="A33" s="20" t="s">
        <v>113</v>
      </c>
      <c r="B33" s="21" t="s">
        <v>114</v>
      </c>
      <c r="C33" s="16">
        <f>SUMIFS('Resumen por acciones'!$X$13:$X$150,'Resumen por acciones'!$C$13:$C$150,CONCATENATE("=",A33))</f>
        <v>0.25</v>
      </c>
      <c r="D33" s="16">
        <f>COUNTIFS('Resumen por acciones'!$C$13:$C$150,CONCATENATE("=",A33),'Resumen por acciones'!$X$13:$X$150,"&lt;&gt;No aplica",'Resumen por acciones'!$X$13:$X$150,"&lt;&gt;No reportado")</f>
        <v>1</v>
      </c>
      <c r="E33" s="16">
        <f t="shared" si="0"/>
        <v>0.25</v>
      </c>
      <c r="F33" s="16">
        <f>VLOOKUP(A33,aux_min_dias_orden!$A$4:$B$45,2,0)</f>
        <v>70</v>
      </c>
    </row>
    <row r="34" spans="1:6" ht="255" x14ac:dyDescent="0.25">
      <c r="A34" s="20" t="s">
        <v>202</v>
      </c>
      <c r="B34" s="21" t="s">
        <v>203</v>
      </c>
      <c r="C34" s="16">
        <f>SUMIFS('Resumen por acciones'!$X$13:$X$150,'Resumen por acciones'!$C$13:$C$150,CONCATENATE("=",A34))</f>
        <v>0.6</v>
      </c>
      <c r="D34" s="16">
        <f>COUNTIFS('Resumen por acciones'!$C$13:$C$150,CONCATENATE("=",A34),'Resumen por acciones'!$X$13:$X$150,"&lt;&gt;No aplica",'Resumen por acciones'!$X$13:$X$150,"&lt;&gt;No reportado")</f>
        <v>1</v>
      </c>
      <c r="E34" s="16">
        <f t="shared" si="0"/>
        <v>0.6</v>
      </c>
      <c r="F34" s="16">
        <f>VLOOKUP(A34,aux_min_dias_orden!$A$4:$B$45,2,0)</f>
        <v>0</v>
      </c>
    </row>
    <row r="35" spans="1:6" ht="120" x14ac:dyDescent="0.25">
      <c r="A35" s="20" t="s">
        <v>211</v>
      </c>
      <c r="B35" s="21" t="s">
        <v>213</v>
      </c>
      <c r="C35" s="16">
        <f>SUMIFS('Resumen por acciones'!$X$13:$X$150,'Resumen por acciones'!$C$13:$C$150,CONCATENATE("=",A35))</f>
        <v>3.4</v>
      </c>
      <c r="D35" s="16">
        <f>COUNTIFS('Resumen por acciones'!$C$13:$C$150,CONCATENATE("=",A35),'Resumen por acciones'!$X$13:$X$150,"&lt;&gt;No aplica",'Resumen por acciones'!$X$13:$X$150,"&lt;&gt;No reportado")</f>
        <v>4</v>
      </c>
      <c r="E35" s="16">
        <f t="shared" si="0"/>
        <v>0.85</v>
      </c>
      <c r="F35" s="16">
        <f>VLOOKUP(A35,aux_min_dias_orden!$A$4:$B$45,2,0)</f>
        <v>0</v>
      </c>
    </row>
    <row r="36" spans="1:6" ht="75" x14ac:dyDescent="0.25">
      <c r="A36" s="20" t="s">
        <v>140</v>
      </c>
      <c r="B36" s="21" t="s">
        <v>142</v>
      </c>
      <c r="C36" s="16">
        <f>SUMIFS('Resumen por acciones'!$X$13:$X$150,'Resumen por acciones'!$C$13:$C$150,CONCATENATE("=",A36))</f>
        <v>1</v>
      </c>
      <c r="D36" s="16">
        <f>COUNTIFS('Resumen por acciones'!$C$13:$C$150,CONCATENATE("=",A36),'Resumen por acciones'!$X$13:$X$150,"&lt;&gt;No aplica",'Resumen por acciones'!$X$13:$X$150,"&lt;&gt;No reportado")</f>
        <v>1</v>
      </c>
      <c r="E36" s="16">
        <f t="shared" si="0"/>
        <v>1</v>
      </c>
      <c r="F36" s="16">
        <f>VLOOKUP(A36,aux_min_dias_orden!$A$4:$B$45,2,0)</f>
        <v>40</v>
      </c>
    </row>
    <row r="37" spans="1:6" ht="30" x14ac:dyDescent="0.25">
      <c r="A37" s="20" t="s">
        <v>45</v>
      </c>
      <c r="B37" s="21" t="s">
        <v>48</v>
      </c>
      <c r="C37" s="16">
        <f>SUMIFS('Resumen por acciones'!$X$13:$X$150,'Resumen por acciones'!$C$13:$C$150,CONCATENATE("=",A37))</f>
        <v>1</v>
      </c>
      <c r="D37" s="16">
        <f>COUNTIFS('Resumen por acciones'!$C$13:$C$150,CONCATENATE("=",A37),'Resumen por acciones'!$X$13:$X$150,"&lt;&gt;No aplica",'Resumen por acciones'!$X$13:$X$150,"&lt;&gt;No reportado")</f>
        <v>1</v>
      </c>
      <c r="E37" s="16">
        <f t="shared" si="0"/>
        <v>1</v>
      </c>
      <c r="F37" s="16">
        <f>VLOOKUP(A37,aux_min_dias_orden!$A$4:$B$45,2,0)</f>
        <v>0</v>
      </c>
    </row>
    <row r="38" spans="1:6" ht="90" x14ac:dyDescent="0.25">
      <c r="A38" s="20" t="s">
        <v>50</v>
      </c>
      <c r="B38" s="21" t="s">
        <v>52</v>
      </c>
      <c r="C38" s="16">
        <f>SUMIFS('Resumen por acciones'!$X$13:$X$150,'Resumen por acciones'!$C$13:$C$150,CONCATENATE("=",A38))</f>
        <v>2</v>
      </c>
      <c r="D38" s="16">
        <f>COUNTIFS('Resumen por acciones'!$C$13:$C$150,CONCATENATE("=",A38),'Resumen por acciones'!$X$13:$X$150,"&lt;&gt;No aplica",'Resumen por acciones'!$X$13:$X$150,"&lt;&gt;No reportado")</f>
        <v>2</v>
      </c>
      <c r="E38" s="16">
        <f t="shared" si="0"/>
        <v>1</v>
      </c>
      <c r="F38" s="16">
        <f>VLOOKUP(A38,aux_min_dias_orden!$A$4:$B$45,2,0)</f>
        <v>0</v>
      </c>
    </row>
    <row r="39" spans="1:6" ht="45" x14ac:dyDescent="0.25">
      <c r="A39" s="20" t="s">
        <v>61</v>
      </c>
      <c r="B39" s="21" t="s">
        <v>62</v>
      </c>
      <c r="C39" s="16">
        <f>SUMIFS('Resumen por acciones'!$X$13:$X$150,'Resumen por acciones'!$C$13:$C$150,CONCATENATE("=",A39))</f>
        <v>1</v>
      </c>
      <c r="D39" s="16">
        <f>COUNTIFS('Resumen por acciones'!$C$13:$C$150,CONCATENATE("=",A39),'Resumen por acciones'!$X$13:$X$150,"&lt;&gt;No aplica",'Resumen por acciones'!$X$13:$X$150,"&lt;&gt;No reportado")</f>
        <v>1</v>
      </c>
      <c r="E39" s="16">
        <f t="shared" si="0"/>
        <v>1</v>
      </c>
      <c r="F39" s="16">
        <f>VLOOKUP(A39,aux_min_dias_orden!$A$4:$B$45,2,0)</f>
        <v>0</v>
      </c>
    </row>
    <row r="40" spans="1:6" ht="105" x14ac:dyDescent="0.25">
      <c r="A40" s="20" t="s">
        <v>144</v>
      </c>
      <c r="B40" s="21" t="s">
        <v>146</v>
      </c>
      <c r="C40" s="16">
        <f>SUMIFS('Resumen por acciones'!$X$13:$X$150,'Resumen por acciones'!$C$13:$C$150,CONCATENATE("=",A40))</f>
        <v>0</v>
      </c>
      <c r="D40" s="16">
        <f>COUNTIFS('Resumen por acciones'!$C$13:$C$150,CONCATENATE("=",A40),'Resumen por acciones'!$X$13:$X$150,"&lt;&gt;No aplica",'Resumen por acciones'!$X$13:$X$150,"&lt;&gt;No reportado")</f>
        <v>0</v>
      </c>
      <c r="E40" s="16" t="str">
        <f t="shared" si="0"/>
        <v>Sin avances reportados</v>
      </c>
      <c r="F40" s="16">
        <f>VLOOKUP(A40,aux_min_dias_orden!$A$4:$B$45,2,0)</f>
        <v>313</v>
      </c>
    </row>
    <row r="41" spans="1:6" ht="30" x14ac:dyDescent="0.25">
      <c r="A41" s="20" t="s">
        <v>184</v>
      </c>
      <c r="B41" s="21" t="s">
        <v>186</v>
      </c>
      <c r="C41" s="16">
        <f>SUMIFS('Resumen por acciones'!$X$13:$X$150,'Resumen por acciones'!$C$13:$C$150,CONCATENATE("=",A41))</f>
        <v>1</v>
      </c>
      <c r="D41" s="16">
        <f>COUNTIFS('Resumen por acciones'!$C$13:$C$150,CONCATENATE("=",A41),'Resumen por acciones'!$X$13:$X$150,"&lt;&gt;No aplica",'Resumen por acciones'!$X$13:$X$150,"&lt;&gt;No reportado")</f>
        <v>1</v>
      </c>
      <c r="E41" s="16">
        <f t="shared" si="0"/>
        <v>1</v>
      </c>
      <c r="F41" s="16">
        <f>VLOOKUP(A41,aux_min_dias_orden!$A$4:$B$45,2,0)</f>
        <v>0</v>
      </c>
    </row>
    <row r="42" spans="1:6" ht="90" x14ac:dyDescent="0.25">
      <c r="A42" s="20" t="s">
        <v>188</v>
      </c>
      <c r="B42" s="21" t="s">
        <v>190</v>
      </c>
      <c r="C42" s="16">
        <f>SUMIFS('Resumen por acciones'!$X$13:$X$150,'Resumen por acciones'!$C$13:$C$150,CONCATENATE("=",A42))</f>
        <v>2</v>
      </c>
      <c r="D42" s="16">
        <f>COUNTIFS('Resumen por acciones'!$C$13:$C$150,CONCATENATE("=",A42),'Resumen por acciones'!$X$13:$X$150,"&lt;&gt;No aplica",'Resumen por acciones'!$X$13:$X$150,"&lt;&gt;No reportado")</f>
        <v>2</v>
      </c>
      <c r="E42" s="16">
        <f t="shared" si="0"/>
        <v>1</v>
      </c>
      <c r="F42" s="16">
        <f>VLOOKUP(A42,aux_min_dias_orden!$A$4:$B$45,2,0)</f>
        <v>0</v>
      </c>
    </row>
    <row r="43" spans="1:6" ht="30" x14ac:dyDescent="0.25">
      <c r="A43" s="20" t="s">
        <v>194</v>
      </c>
      <c r="B43" s="21" t="s">
        <v>196</v>
      </c>
      <c r="C43" s="16">
        <f>SUMIFS('Resumen por acciones'!$X$13:$X$150,'Resumen por acciones'!$C$13:$C$150,CONCATENATE("=",A43))</f>
        <v>1</v>
      </c>
      <c r="D43" s="16">
        <f>COUNTIFS('Resumen por acciones'!$C$13:$C$150,CONCATENATE("=",A43),'Resumen por acciones'!$X$13:$X$150,"&lt;&gt;No aplica",'Resumen por acciones'!$X$13:$X$150,"&lt;&gt;No reportado")</f>
        <v>1</v>
      </c>
      <c r="E43" s="16">
        <f t="shared" si="0"/>
        <v>1</v>
      </c>
      <c r="F43" s="16">
        <f>VLOOKUP(A43,aux_min_dias_orden!$A$4:$B$45,2,0)</f>
        <v>0</v>
      </c>
    </row>
    <row r="44" spans="1:6" ht="30" x14ac:dyDescent="0.25">
      <c r="A44" s="20" t="s">
        <v>198</v>
      </c>
      <c r="B44" s="21" t="s">
        <v>200</v>
      </c>
      <c r="C44" s="16">
        <f>SUMIFS('Resumen por acciones'!$X$13:$X$150,'Resumen por acciones'!$C$13:$C$150,CONCATENATE("=",A44))</f>
        <v>1</v>
      </c>
      <c r="D44" s="16">
        <f>COUNTIFS('Resumen por acciones'!$C$13:$C$150,CONCATENATE("=",A44),'Resumen por acciones'!$X$13:$X$150,"&lt;&gt;No aplica",'Resumen por acciones'!$X$13:$X$150,"&lt;&gt;No reportado")</f>
        <v>1</v>
      </c>
      <c r="E44" s="16">
        <f t="shared" si="0"/>
        <v>1</v>
      </c>
      <c r="F44" s="16">
        <f>VLOOKUP(A44,aux_min_dias_orden!$A$4:$B$45,2,0)</f>
        <v>0</v>
      </c>
    </row>
    <row r="45" spans="1:6" ht="60" x14ac:dyDescent="0.25">
      <c r="A45" s="20" t="s">
        <v>271</v>
      </c>
      <c r="B45" s="21" t="s">
        <v>272</v>
      </c>
      <c r="C45" s="16">
        <f>SUMIFS('Resumen por acciones'!$X$13:$X$150,'Resumen por acciones'!$C$13:$C$150,CONCATENATE("=",A45))</f>
        <v>0.5</v>
      </c>
      <c r="D45" s="16">
        <f>COUNTIFS('Resumen por acciones'!$C$13:$C$150,CONCATENATE("=",A45),'Resumen por acciones'!$X$13:$X$150,"&lt;&gt;No aplica",'Resumen por acciones'!$X$13:$X$150,"&lt;&gt;No reportado")</f>
        <v>1</v>
      </c>
      <c r="E45" s="16">
        <f t="shared" si="0"/>
        <v>0.5</v>
      </c>
      <c r="F45" s="16">
        <f>VLOOKUP(A45,aux_min_dias_orden!$A$4:$B$45,2,0)</f>
        <v>153</v>
      </c>
    </row>
    <row r="46" spans="1:6" ht="75" x14ac:dyDescent="0.25">
      <c r="A46" s="20" t="s">
        <v>286</v>
      </c>
      <c r="B46" s="21" t="s">
        <v>288</v>
      </c>
      <c r="C46" s="16">
        <f>SUMIFS('Resumen por acciones'!$X$13:$X$150,'Resumen por acciones'!$C$13:$C$150,CONCATENATE("=",A46))</f>
        <v>3.9</v>
      </c>
      <c r="D46" s="16">
        <f>COUNTIFS('Resumen por acciones'!$C$13:$C$150,CONCATENATE("=",A46),'Resumen por acciones'!$X$13:$X$150,"&lt;&gt;No aplica",'Resumen por acciones'!$X$13:$X$150,"&lt;&gt;No reportado")</f>
        <v>6</v>
      </c>
      <c r="E46" s="16">
        <f t="shared" si="0"/>
        <v>0.65</v>
      </c>
      <c r="F46" s="16">
        <f>VLOOKUP(A46,aux_min_dias_orden!$A$4:$B$45,2,0)</f>
        <v>32</v>
      </c>
    </row>
    <row r="47" spans="1:6" ht="75" x14ac:dyDescent="0.25">
      <c r="A47" s="20" t="s">
        <v>304</v>
      </c>
      <c r="B47" s="21" t="s">
        <v>306</v>
      </c>
      <c r="C47" s="16">
        <f>SUMIFS('Resumen por acciones'!$X$13:$X$150,'Resumen por acciones'!$C$13:$C$150,CONCATENATE("=",A47))</f>
        <v>0</v>
      </c>
      <c r="D47" s="16">
        <f>COUNTIFS('Resumen por acciones'!$C$13:$C$150,CONCATENATE("=",A47),'Resumen por acciones'!$X$13:$X$150,"&lt;&gt;No aplica",'Resumen por acciones'!$X$13:$X$150,"&lt;&gt;No reportado")</f>
        <v>0</v>
      </c>
      <c r="E47" s="16" t="str">
        <f t="shared" si="0"/>
        <v>Sin avances reportados</v>
      </c>
      <c r="F47" s="16">
        <f>VLOOKUP(A47,aux_min_dias_orden!$A$4:$B$45,2,0)</f>
        <v>123</v>
      </c>
    </row>
    <row r="48" spans="1:6" ht="30" x14ac:dyDescent="0.25">
      <c r="A48" s="20" t="s">
        <v>310</v>
      </c>
      <c r="B48" s="21" t="s">
        <v>312</v>
      </c>
      <c r="C48" s="16">
        <f>SUMIFS('Resumen por acciones'!$X$13:$X$150,'Resumen por acciones'!$C$13:$C$150,CONCATENATE("=",A48))</f>
        <v>0</v>
      </c>
      <c r="D48" s="16">
        <f>COUNTIFS('Resumen por acciones'!$C$13:$C$150,CONCATENATE("=",A48),'Resumen por acciones'!$X$13:$X$150,"&lt;&gt;No aplica",'Resumen por acciones'!$X$13:$X$150,"&lt;&gt;No reportado")</f>
        <v>0</v>
      </c>
      <c r="E48" s="16" t="str">
        <f t="shared" si="0"/>
        <v>Sin avances reportados</v>
      </c>
      <c r="F48" s="16">
        <f>VLOOKUP(A48,aux_min_dias_orden!$A$4:$B$45,2,0)</f>
        <v>0</v>
      </c>
    </row>
    <row r="49" spans="1:6" ht="105" x14ac:dyDescent="0.25">
      <c r="A49" s="20" t="s">
        <v>116</v>
      </c>
      <c r="B49" s="21" t="s">
        <v>118</v>
      </c>
      <c r="C49" s="16">
        <f>SUMIFS('Resumen por acciones'!$X$13:$X$150,'Resumen por acciones'!$C$13:$C$150,CONCATENATE("=",A49))</f>
        <v>2.1</v>
      </c>
      <c r="D49" s="16">
        <f>COUNTIFS('Resumen por acciones'!$C$13:$C$150,CONCATENATE("=",A49),'Resumen por acciones'!$X$13:$X$150,"&lt;&gt;No aplica",'Resumen por acciones'!$X$13:$X$150,"&lt;&gt;No reportado")</f>
        <v>3</v>
      </c>
      <c r="E49" s="16">
        <f t="shared" si="0"/>
        <v>0.70000000000000007</v>
      </c>
      <c r="F49" s="16">
        <f>VLOOKUP(A49,aux_min_dias_orden!$A$4:$B$45,2,0)</f>
        <v>69</v>
      </c>
    </row>
    <row r="50" spans="1:6" ht="75" x14ac:dyDescent="0.25">
      <c r="A50" s="20" t="s">
        <v>164</v>
      </c>
      <c r="B50" s="21" t="s">
        <v>166</v>
      </c>
      <c r="C50" s="16">
        <f>SUMIFS('Resumen por acciones'!$X$13:$X$150,'Resumen por acciones'!$C$13:$C$150,CONCATENATE("=",A50))</f>
        <v>1</v>
      </c>
      <c r="D50" s="16">
        <f>COUNTIFS('Resumen por acciones'!$C$13:$C$150,CONCATENATE("=",A50),'Resumen por acciones'!$X$13:$X$150,"&lt;&gt;No aplica",'Resumen por acciones'!$X$13:$X$150,"&lt;&gt;No reportado")</f>
        <v>1</v>
      </c>
      <c r="E50" s="16">
        <f t="shared" si="0"/>
        <v>1</v>
      </c>
      <c r="F50" s="16">
        <f>VLOOKUP(A50,aux_min_dias_orden!$A$4:$B$45,2,0)</f>
        <v>251</v>
      </c>
    </row>
    <row r="51" spans="1:6" ht="75" x14ac:dyDescent="0.25">
      <c r="A51" s="20" t="s">
        <v>261</v>
      </c>
      <c r="B51" s="21" t="s">
        <v>263</v>
      </c>
      <c r="C51" s="16">
        <f>SUMIFS('Resumen por acciones'!$X$13:$X$150,'Resumen por acciones'!$C$13:$C$150,CONCATENATE("=",A51))</f>
        <v>0</v>
      </c>
      <c r="D51" s="16">
        <f>COUNTIFS('Resumen por acciones'!$C$13:$C$150,CONCATENATE("=",A51),'Resumen por acciones'!$X$13:$X$150,"&lt;&gt;No aplica",'Resumen por acciones'!$X$13:$X$150,"&lt;&gt;No reportado")</f>
        <v>0</v>
      </c>
      <c r="E51" s="16" t="str">
        <f t="shared" si="0"/>
        <v>Sin avances reportados</v>
      </c>
      <c r="F51" s="16">
        <f>VLOOKUP(A51,aux_min_dias_orden!$A$4:$B$45,2,0)</f>
        <v>616</v>
      </c>
    </row>
  </sheetData>
  <mergeCells count="1">
    <mergeCell ref="A3:F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9"/>
  <sheetViews>
    <sheetView topLeftCell="A8" workbookViewId="0">
      <selection activeCell="D9" sqref="D9"/>
    </sheetView>
  </sheetViews>
  <sheetFormatPr baseColWidth="10" defaultRowHeight="15" x14ac:dyDescent="0.25"/>
  <cols>
    <col min="1" max="1" width="15.7109375" customWidth="1"/>
    <col min="2" max="3" width="0" hidden="1" customWidth="1"/>
    <col min="4" max="4" width="26.140625" customWidth="1"/>
    <col min="5" max="5" width="15.7109375" customWidth="1"/>
  </cols>
  <sheetData>
    <row r="3" spans="1:5" ht="26.25" customHeight="1" x14ac:dyDescent="0.25">
      <c r="A3" s="70" t="s">
        <v>458</v>
      </c>
      <c r="B3" s="70"/>
      <c r="C3" s="70"/>
      <c r="D3" s="70"/>
      <c r="E3" s="70"/>
    </row>
    <row r="4" spans="1:5" ht="34.5" customHeight="1" x14ac:dyDescent="0.25">
      <c r="A4" s="70"/>
      <c r="B4" s="70"/>
      <c r="C4" s="70"/>
      <c r="D4" s="70"/>
      <c r="E4" s="70"/>
    </row>
    <row r="5" spans="1:5" ht="15" customHeight="1" x14ac:dyDescent="0.25">
      <c r="A5" s="70"/>
      <c r="B5" s="70"/>
      <c r="C5" s="70"/>
      <c r="D5" s="70"/>
      <c r="E5" s="70"/>
    </row>
    <row r="8" spans="1:5" ht="78.75" x14ac:dyDescent="0.25">
      <c r="A8" s="26" t="s">
        <v>399</v>
      </c>
      <c r="B8" s="26" t="s">
        <v>440</v>
      </c>
      <c r="C8" s="26" t="s">
        <v>441</v>
      </c>
      <c r="D8" s="26" t="s">
        <v>442</v>
      </c>
      <c r="E8" s="26" t="s">
        <v>447</v>
      </c>
    </row>
    <row r="9" spans="1:5" x14ac:dyDescent="0.25">
      <c r="A9" s="9" t="s">
        <v>15</v>
      </c>
      <c r="B9" s="16">
        <f>SUMIFS('Resumen por acciones'!$X$13:$X$150,'Resumen por acciones'!$E$13:$E$150,CONCATENATE("=",A9))</f>
        <v>1</v>
      </c>
      <c r="C9" s="16">
        <f>COUNTIFS('Resumen por acciones'!$E$13:$E$150,CONCATENATE("=",A9),'Resumen por acciones'!$X$13:$X$150,"&lt;&gt;No aplica",'Resumen por acciones'!$X$13:$X$150,"&lt;&gt;No reportado")</f>
        <v>1</v>
      </c>
      <c r="D9" s="16">
        <f>IF(C9&lt;&gt;0,B9/C9,"No hay acciones reportadas")</f>
        <v>1</v>
      </c>
      <c r="E9" s="16">
        <f>VLOOKUP(A9,aux_min_dias_entidad!$A$4:$B$14,2,0)</f>
        <v>31</v>
      </c>
    </row>
    <row r="10" spans="1:5" x14ac:dyDescent="0.25">
      <c r="A10" s="9" t="s">
        <v>16</v>
      </c>
      <c r="B10" s="16">
        <f>SUMIFS('Resumen por acciones'!$X$13:$X$150,'Resumen por acciones'!$E$13:$E$150,CONCATENATE("=",A10))</f>
        <v>9.6</v>
      </c>
      <c r="C10" s="16">
        <f>COUNTIFS('Resumen por acciones'!$E$13:$E$150,CONCATENATE("=",A10),'Resumen por acciones'!$X$13:$X$150,"&lt;&gt;No aplica",'Resumen por acciones'!$X$13:$X$150,"&lt;&gt;No reportado")</f>
        <v>10</v>
      </c>
      <c r="D10" s="16">
        <f t="shared" ref="D10:D19" si="0">IF(C10&lt;&gt;0,B10/C10,"No hay acciones reportadas")</f>
        <v>0.96</v>
      </c>
      <c r="E10" s="16">
        <f>VLOOKUP(A10,aux_min_dias_entidad!$A$4:$B$14,2,0)</f>
        <v>518</v>
      </c>
    </row>
    <row r="11" spans="1:5" x14ac:dyDescent="0.25">
      <c r="A11" s="9" t="s">
        <v>19</v>
      </c>
      <c r="B11" s="16">
        <f>SUMIFS('Resumen por acciones'!$X$13:$X$150,'Resumen por acciones'!$E$13:$E$150,CONCATENATE("=",A11))</f>
        <v>15.702933333333332</v>
      </c>
      <c r="C11" s="16">
        <f>COUNTIFS('Resumen por acciones'!$E$13:$E$150,CONCATENATE("=",A11),'Resumen por acciones'!$X$13:$X$150,"&lt;&gt;No aplica",'Resumen por acciones'!$X$13:$X$150,"&lt;&gt;No reportado")</f>
        <v>20</v>
      </c>
      <c r="D11" s="16">
        <f t="shared" si="0"/>
        <v>0.78514666666666666</v>
      </c>
      <c r="E11" s="16">
        <f>VLOOKUP(A11,aux_min_dias_entidad!$A$4:$B$14,2,0)</f>
        <v>34</v>
      </c>
    </row>
    <row r="12" spans="1:5" ht="30" x14ac:dyDescent="0.25">
      <c r="A12" s="9" t="s">
        <v>21</v>
      </c>
      <c r="B12" s="16">
        <f>SUMIFS('Resumen por acciones'!$X$13:$X$150,'Resumen por acciones'!$E$13:$E$150,CONCATENATE("=",A12))</f>
        <v>0</v>
      </c>
      <c r="C12" s="16">
        <f>COUNTIFS('Resumen por acciones'!$E$13:$E$150,CONCATENATE("=",A12),'Resumen por acciones'!$X$13:$X$150,"&lt;&gt;No aplica",'Resumen por acciones'!$X$13:$X$150,"&lt;&gt;No reportado")</f>
        <v>0</v>
      </c>
      <c r="D12" s="16" t="str">
        <f t="shared" si="0"/>
        <v>No hay acciones reportadas</v>
      </c>
      <c r="E12" s="16">
        <f>VLOOKUP(A12,aux_min_dias_entidad!$A$4:$B$14,2,0)</f>
        <v>0</v>
      </c>
    </row>
    <row r="13" spans="1:5" ht="30" x14ac:dyDescent="0.25">
      <c r="A13" s="9" t="s">
        <v>24</v>
      </c>
      <c r="B13" s="16">
        <f>SUMIFS('Resumen por acciones'!$X$13:$X$150,'Resumen por acciones'!$E$13:$E$150,CONCATENATE("=",A13))</f>
        <v>3</v>
      </c>
      <c r="C13" s="16">
        <f>COUNTIFS('Resumen por acciones'!$E$13:$E$150,CONCATENATE("=",A13),'Resumen por acciones'!$X$13:$X$150,"&lt;&gt;No aplica",'Resumen por acciones'!$X$13:$X$150,"&lt;&gt;No reportado")</f>
        <v>3</v>
      </c>
      <c r="D13" s="16">
        <f t="shared" si="0"/>
        <v>1</v>
      </c>
      <c r="E13" s="16">
        <f>VLOOKUP(A13,aux_min_dias_entidad!$A$4:$B$14,2,0)</f>
        <v>91</v>
      </c>
    </row>
    <row r="14" spans="1:5" ht="30" x14ac:dyDescent="0.25">
      <c r="A14" s="9" t="s">
        <v>29</v>
      </c>
      <c r="B14" s="16">
        <f>SUMIFS('Resumen por acciones'!$X$13:$X$150,'Resumen por acciones'!$E$13:$E$150,CONCATENATE("=",A14))</f>
        <v>16.350000000000001</v>
      </c>
      <c r="C14" s="16">
        <f>COUNTIFS('Resumen por acciones'!$E$13:$E$150,CONCATENATE("=",A14),'Resumen por acciones'!$X$13:$X$150,"&lt;&gt;No aplica",'Resumen por acciones'!$X$13:$X$150,"&lt;&gt;No reportado")</f>
        <v>25</v>
      </c>
      <c r="D14" s="16">
        <f t="shared" si="0"/>
        <v>0.65400000000000003</v>
      </c>
      <c r="E14" s="16">
        <f>VLOOKUP(A14,aux_min_dias_entidad!$A$4:$B$14,2,0)</f>
        <v>9</v>
      </c>
    </row>
    <row r="15" spans="1:5" ht="30" x14ac:dyDescent="0.25">
      <c r="A15" s="9" t="s">
        <v>12</v>
      </c>
      <c r="B15" s="16">
        <f>SUMIFS('Resumen por acciones'!$X$13:$X$150,'Resumen por acciones'!$E$13:$E$150,CONCATENATE("=",A15))</f>
        <v>1.75</v>
      </c>
      <c r="C15" s="16">
        <f>COUNTIFS('Resumen por acciones'!$E$13:$E$150,CONCATENATE("=",A15),'Resumen por acciones'!$X$13:$X$150,"&lt;&gt;No aplica",'Resumen por acciones'!$X$13:$X$150,"&lt;&gt;No reportado")</f>
        <v>2</v>
      </c>
      <c r="D15" s="16">
        <f t="shared" si="0"/>
        <v>0.875</v>
      </c>
      <c r="E15" s="16">
        <f>VLOOKUP(A15,aux_min_dias_entidad!$A$4:$B$14,2,0)</f>
        <v>40</v>
      </c>
    </row>
    <row r="16" spans="1:5" x14ac:dyDescent="0.25">
      <c r="A16" s="9" t="s">
        <v>205</v>
      </c>
      <c r="B16" s="16">
        <f>SUMIFS('Resumen por acciones'!$X$13:$X$150,'Resumen por acciones'!$E$13:$E$150,CONCATENATE("=",A16))</f>
        <v>0</v>
      </c>
      <c r="C16" s="16">
        <f>COUNTIFS('Resumen por acciones'!$E$13:$E$150,CONCATENATE("=",A16),'Resumen por acciones'!$X$13:$X$150,"&lt;&gt;No aplica",'Resumen por acciones'!$X$13:$X$150,"&lt;&gt;No reportado")</f>
        <v>0</v>
      </c>
      <c r="D16" s="16" t="str">
        <f t="shared" si="0"/>
        <v>No hay acciones reportadas</v>
      </c>
      <c r="E16" s="16">
        <f>VLOOKUP(A16,aux_min_dias_entidad!$A$4:$B$14,2,0)</f>
        <v>0</v>
      </c>
    </row>
    <row r="17" spans="1:5" ht="30" x14ac:dyDescent="0.25">
      <c r="A17" s="9" t="s">
        <v>47</v>
      </c>
      <c r="B17" s="16">
        <f>SUMIFS('Resumen por acciones'!$X$13:$X$150,'Resumen por acciones'!$E$13:$E$150,CONCATENATE("=",A17))</f>
        <v>14.108333333333333</v>
      </c>
      <c r="C17" s="16">
        <f>COUNTIFS('Resumen por acciones'!$E$13:$E$150,CONCATENATE("=",A17),'Resumen por acciones'!$X$13:$X$150,"&lt;&gt;No aplica",'Resumen por acciones'!$X$13:$X$150,"&lt;&gt;No reportado")</f>
        <v>17</v>
      </c>
      <c r="D17" s="16">
        <f t="shared" si="0"/>
        <v>0.82990196078431366</v>
      </c>
      <c r="E17" s="16">
        <f>VLOOKUP(A17,aux_min_dias_entidad!$A$4:$B$14,2,0)</f>
        <v>32</v>
      </c>
    </row>
    <row r="18" spans="1:5" x14ac:dyDescent="0.25">
      <c r="A18" s="9" t="s">
        <v>27</v>
      </c>
      <c r="B18" s="16">
        <f>SUMIFS('Resumen por acciones'!$X$13:$X$150,'Resumen por acciones'!$E$13:$E$150,CONCATENATE("=",A18))</f>
        <v>1</v>
      </c>
      <c r="C18" s="16">
        <f>COUNTIFS('Resumen por acciones'!$E$13:$E$150,CONCATENATE("=",A18),'Resumen por acciones'!$X$13:$X$150,"&lt;&gt;No aplica",'Resumen por acciones'!$X$13:$X$150,"&lt;&gt;No reportado")</f>
        <v>1</v>
      </c>
      <c r="D18" s="16">
        <f t="shared" si="0"/>
        <v>1</v>
      </c>
      <c r="E18" s="16">
        <f>VLOOKUP(A18,aux_min_dias_entidad!$A$4:$B$14,2,0)</f>
        <v>0</v>
      </c>
    </row>
    <row r="19" spans="1:5" x14ac:dyDescent="0.25">
      <c r="A19" s="9" t="s">
        <v>30</v>
      </c>
      <c r="B19" s="16">
        <f>SUMIFS('Resumen por acciones'!$X$13:$X$150,'Resumen por acciones'!$E$13:$E$150,CONCATENATE("=",A19))</f>
        <v>29.150000000000002</v>
      </c>
      <c r="C19" s="16">
        <f>COUNTIFS('Resumen por acciones'!$E$13:$E$150,CONCATENATE("=",A19),'Resumen por acciones'!$X$13:$X$150,"&lt;&gt;No aplica",'Resumen por acciones'!$X$13:$X$150,"&lt;&gt;No reportado")</f>
        <v>30</v>
      </c>
      <c r="D19" s="16">
        <f t="shared" si="0"/>
        <v>0.97166666666666679</v>
      </c>
      <c r="E19" s="16">
        <f>VLOOKUP(A19,aux_min_dias_entidad!$A$4:$B$14,2,0)</f>
        <v>1</v>
      </c>
    </row>
  </sheetData>
  <mergeCells count="1">
    <mergeCell ref="A3:E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B13" sqref="B13"/>
    </sheetView>
  </sheetViews>
  <sheetFormatPr baseColWidth="10" defaultRowHeight="15" x14ac:dyDescent="0.25"/>
  <cols>
    <col min="1" max="1" width="25.42578125" bestFit="1" customWidth="1"/>
    <col min="2" max="2" width="18.5703125" customWidth="1"/>
  </cols>
  <sheetData>
    <row r="3" spans="1:2" x14ac:dyDescent="0.25">
      <c r="A3" s="17" t="s">
        <v>444</v>
      </c>
      <c r="B3" t="s">
        <v>446</v>
      </c>
    </row>
    <row r="4" spans="1:2" x14ac:dyDescent="0.25">
      <c r="A4" s="18" t="s">
        <v>15</v>
      </c>
      <c r="B4" s="19">
        <v>31</v>
      </c>
    </row>
    <row r="5" spans="1:2" x14ac:dyDescent="0.25">
      <c r="A5" s="18" t="s">
        <v>16</v>
      </c>
      <c r="B5" s="19">
        <v>518</v>
      </c>
    </row>
    <row r="6" spans="1:2" x14ac:dyDescent="0.25">
      <c r="A6" s="18" t="s">
        <v>19</v>
      </c>
      <c r="B6" s="19">
        <v>34</v>
      </c>
    </row>
    <row r="7" spans="1:2" x14ac:dyDescent="0.25">
      <c r="A7" s="18" t="s">
        <v>21</v>
      </c>
      <c r="B7" s="19">
        <v>0</v>
      </c>
    </row>
    <row r="8" spans="1:2" x14ac:dyDescent="0.25">
      <c r="A8" s="18" t="s">
        <v>24</v>
      </c>
      <c r="B8" s="19">
        <v>91</v>
      </c>
    </row>
    <row r="9" spans="1:2" x14ac:dyDescent="0.25">
      <c r="A9" s="18" t="s">
        <v>29</v>
      </c>
      <c r="B9" s="19">
        <v>9</v>
      </c>
    </row>
    <row r="10" spans="1:2" x14ac:dyDescent="0.25">
      <c r="A10" s="18" t="s">
        <v>12</v>
      </c>
      <c r="B10" s="19">
        <v>40</v>
      </c>
    </row>
    <row r="11" spans="1:2" x14ac:dyDescent="0.25">
      <c r="A11" s="18" t="s">
        <v>205</v>
      </c>
      <c r="B11" s="19">
        <v>0</v>
      </c>
    </row>
    <row r="12" spans="1:2" x14ac:dyDescent="0.25">
      <c r="A12" s="18" t="s">
        <v>47</v>
      </c>
      <c r="B12" s="19">
        <v>32</v>
      </c>
    </row>
    <row r="13" spans="1:2" x14ac:dyDescent="0.25">
      <c r="A13" s="18" t="s">
        <v>27</v>
      </c>
      <c r="B13" s="19">
        <v>0</v>
      </c>
    </row>
    <row r="14" spans="1:2" x14ac:dyDescent="0.25">
      <c r="A14" s="18" t="s">
        <v>30</v>
      </c>
      <c r="B14" s="19">
        <v>1</v>
      </c>
    </row>
    <row r="15" spans="1:2" x14ac:dyDescent="0.25">
      <c r="A15" s="18" t="s">
        <v>445</v>
      </c>
      <c r="B15" s="19">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46"/>
  <sheetViews>
    <sheetView topLeftCell="A25" workbookViewId="0">
      <selection activeCell="A3" sqref="A3"/>
    </sheetView>
  </sheetViews>
  <sheetFormatPr baseColWidth="10" defaultRowHeight="15" x14ac:dyDescent="0.25"/>
  <cols>
    <col min="1" max="1" width="30.42578125" bestFit="1" customWidth="1"/>
    <col min="2" max="2" width="18.5703125" bestFit="1" customWidth="1"/>
  </cols>
  <sheetData>
    <row r="3" spans="1:2" x14ac:dyDescent="0.25">
      <c r="A3" s="17" t="s">
        <v>444</v>
      </c>
      <c r="B3" t="s">
        <v>446</v>
      </c>
    </row>
    <row r="4" spans="1:2" x14ac:dyDescent="0.25">
      <c r="A4" s="18" t="s">
        <v>278</v>
      </c>
      <c r="B4" s="19">
        <v>153</v>
      </c>
    </row>
    <row r="5" spans="1:2" x14ac:dyDescent="0.25">
      <c r="A5" s="18" t="s">
        <v>286</v>
      </c>
      <c r="B5" s="19">
        <v>32</v>
      </c>
    </row>
    <row r="6" spans="1:2" x14ac:dyDescent="0.25">
      <c r="A6" s="18" t="s">
        <v>304</v>
      </c>
      <c r="B6" s="19">
        <v>123</v>
      </c>
    </row>
    <row r="7" spans="1:2" x14ac:dyDescent="0.25">
      <c r="A7" s="18" t="s">
        <v>310</v>
      </c>
      <c r="B7" s="19">
        <v>0</v>
      </c>
    </row>
    <row r="8" spans="1:2" x14ac:dyDescent="0.25">
      <c r="A8" s="18" t="s">
        <v>271</v>
      </c>
      <c r="B8" s="19">
        <v>153</v>
      </c>
    </row>
    <row r="9" spans="1:2" x14ac:dyDescent="0.25">
      <c r="A9" s="18" t="s">
        <v>274</v>
      </c>
      <c r="B9" s="19">
        <v>0</v>
      </c>
    </row>
    <row r="10" spans="1:2" x14ac:dyDescent="0.25">
      <c r="A10" s="18" t="s">
        <v>267</v>
      </c>
      <c r="B10" s="19">
        <v>0</v>
      </c>
    </row>
    <row r="11" spans="1:2" x14ac:dyDescent="0.25">
      <c r="A11" s="18" t="s">
        <v>70</v>
      </c>
      <c r="B11" s="19">
        <v>131</v>
      </c>
    </row>
    <row r="12" spans="1:2" x14ac:dyDescent="0.25">
      <c r="A12" s="18" t="s">
        <v>74</v>
      </c>
      <c r="B12" s="19">
        <v>153</v>
      </c>
    </row>
    <row r="13" spans="1:2" x14ac:dyDescent="0.25">
      <c r="A13" s="18" t="s">
        <v>80</v>
      </c>
      <c r="B13" s="19">
        <v>131</v>
      </c>
    </row>
    <row r="14" spans="1:2" x14ac:dyDescent="0.25">
      <c r="A14" s="18" t="s">
        <v>82</v>
      </c>
      <c r="B14" s="19">
        <v>31</v>
      </c>
    </row>
    <row r="15" spans="1:2" x14ac:dyDescent="0.25">
      <c r="A15" s="18" t="s">
        <v>106</v>
      </c>
      <c r="B15" s="19">
        <v>9</v>
      </c>
    </row>
    <row r="16" spans="1:2" x14ac:dyDescent="0.25">
      <c r="A16" s="18" t="s">
        <v>109</v>
      </c>
      <c r="B16" s="19">
        <v>70</v>
      </c>
    </row>
    <row r="17" spans="1:2" x14ac:dyDescent="0.25">
      <c r="A17" s="18" t="s">
        <v>113</v>
      </c>
      <c r="B17" s="19">
        <v>70</v>
      </c>
    </row>
    <row r="18" spans="1:2" x14ac:dyDescent="0.25">
      <c r="A18" s="18" t="s">
        <v>116</v>
      </c>
      <c r="B18" s="19">
        <v>69</v>
      </c>
    </row>
    <row r="19" spans="1:2" x14ac:dyDescent="0.25">
      <c r="A19" s="18" t="s">
        <v>126</v>
      </c>
      <c r="B19" s="19">
        <v>61</v>
      </c>
    </row>
    <row r="20" spans="1:2" x14ac:dyDescent="0.25">
      <c r="A20" s="18" t="s">
        <v>140</v>
      </c>
      <c r="B20" s="19">
        <v>40</v>
      </c>
    </row>
    <row r="21" spans="1:2" x14ac:dyDescent="0.25">
      <c r="A21" s="18" t="s">
        <v>144</v>
      </c>
      <c r="B21" s="19">
        <v>313</v>
      </c>
    </row>
    <row r="22" spans="1:2" x14ac:dyDescent="0.25">
      <c r="A22" s="18" t="s">
        <v>150</v>
      </c>
      <c r="B22" s="19">
        <v>153</v>
      </c>
    </row>
    <row r="23" spans="1:2" x14ac:dyDescent="0.25">
      <c r="A23" s="18" t="s">
        <v>155</v>
      </c>
      <c r="B23" s="19">
        <v>15</v>
      </c>
    </row>
    <row r="24" spans="1:2" x14ac:dyDescent="0.25">
      <c r="A24" s="18" t="s">
        <v>164</v>
      </c>
      <c r="B24" s="19">
        <v>251</v>
      </c>
    </row>
    <row r="25" spans="1:2" x14ac:dyDescent="0.25">
      <c r="A25" s="18" t="s">
        <v>168</v>
      </c>
      <c r="B25" s="19">
        <v>122</v>
      </c>
    </row>
    <row r="26" spans="1:2" x14ac:dyDescent="0.25">
      <c r="A26" s="18" t="s">
        <v>184</v>
      </c>
      <c r="B26" s="19">
        <v>0</v>
      </c>
    </row>
    <row r="27" spans="1:2" x14ac:dyDescent="0.25">
      <c r="A27" s="18" t="s">
        <v>41</v>
      </c>
      <c r="B27" s="19">
        <v>0</v>
      </c>
    </row>
    <row r="28" spans="1:2" x14ac:dyDescent="0.25">
      <c r="A28" s="18" t="s">
        <v>188</v>
      </c>
      <c r="B28" s="19">
        <v>0</v>
      </c>
    </row>
    <row r="29" spans="1:2" x14ac:dyDescent="0.25">
      <c r="A29" s="18" t="s">
        <v>194</v>
      </c>
      <c r="B29" s="19">
        <v>0</v>
      </c>
    </row>
    <row r="30" spans="1:2" x14ac:dyDescent="0.25">
      <c r="A30" s="18" t="s">
        <v>198</v>
      </c>
      <c r="B30" s="19">
        <v>0</v>
      </c>
    </row>
    <row r="31" spans="1:2" x14ac:dyDescent="0.25">
      <c r="A31" s="18" t="s">
        <v>202</v>
      </c>
      <c r="B31" s="19">
        <v>0</v>
      </c>
    </row>
    <row r="32" spans="1:2" x14ac:dyDescent="0.25">
      <c r="A32" s="18" t="s">
        <v>206</v>
      </c>
      <c r="B32" s="19">
        <v>91</v>
      </c>
    </row>
    <row r="33" spans="1:2" x14ac:dyDescent="0.25">
      <c r="A33" s="18" t="s">
        <v>45</v>
      </c>
      <c r="B33" s="19">
        <v>0</v>
      </c>
    </row>
    <row r="34" spans="1:2" x14ac:dyDescent="0.25">
      <c r="A34" s="18" t="s">
        <v>50</v>
      </c>
      <c r="B34" s="19">
        <v>0</v>
      </c>
    </row>
    <row r="35" spans="1:2" x14ac:dyDescent="0.25">
      <c r="A35" s="18" t="s">
        <v>58</v>
      </c>
      <c r="B35" s="19">
        <v>131</v>
      </c>
    </row>
    <row r="36" spans="1:2" x14ac:dyDescent="0.25">
      <c r="A36" s="18" t="s">
        <v>61</v>
      </c>
      <c r="B36" s="19">
        <v>0</v>
      </c>
    </row>
    <row r="37" spans="1:2" x14ac:dyDescent="0.25">
      <c r="A37" s="18" t="s">
        <v>64</v>
      </c>
      <c r="B37" s="19">
        <v>101</v>
      </c>
    </row>
    <row r="38" spans="1:2" x14ac:dyDescent="0.25">
      <c r="A38" s="18" t="s">
        <v>255</v>
      </c>
      <c r="B38" s="19">
        <v>92</v>
      </c>
    </row>
    <row r="39" spans="1:2" x14ac:dyDescent="0.25">
      <c r="A39" s="18" t="s">
        <v>261</v>
      </c>
      <c r="B39" s="19">
        <v>616</v>
      </c>
    </row>
    <row r="40" spans="1:2" x14ac:dyDescent="0.25">
      <c r="A40" s="18" t="s">
        <v>247</v>
      </c>
      <c r="B40" s="19">
        <v>0</v>
      </c>
    </row>
    <row r="41" spans="1:2" x14ac:dyDescent="0.25">
      <c r="A41" s="18" t="s">
        <v>240</v>
      </c>
      <c r="B41" s="19">
        <v>1</v>
      </c>
    </row>
    <row r="42" spans="1:2" x14ac:dyDescent="0.25">
      <c r="A42" s="18" t="s">
        <v>217</v>
      </c>
      <c r="B42" s="19">
        <v>1</v>
      </c>
    </row>
    <row r="43" spans="1:2" x14ac:dyDescent="0.25">
      <c r="A43" s="18" t="s">
        <v>234</v>
      </c>
      <c r="B43" s="19">
        <v>1</v>
      </c>
    </row>
    <row r="44" spans="1:2" x14ac:dyDescent="0.25">
      <c r="A44" s="18" t="s">
        <v>227</v>
      </c>
      <c r="B44" s="19">
        <v>0</v>
      </c>
    </row>
    <row r="45" spans="1:2" x14ac:dyDescent="0.25">
      <c r="A45" s="18" t="s">
        <v>211</v>
      </c>
      <c r="B45" s="19">
        <v>0</v>
      </c>
    </row>
    <row r="46" spans="1:2" x14ac:dyDescent="0.25">
      <c r="A46" s="18" t="s">
        <v>445</v>
      </c>
      <c r="B46" s="19">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Resumen por acciones</vt:lpstr>
      <vt:lpstr>Matriz verdadero cambios</vt:lpstr>
      <vt:lpstr>Hoja1</vt:lpstr>
      <vt:lpstr>Resumen por problematica especi</vt:lpstr>
      <vt:lpstr>Resumen por problematica estruc</vt:lpstr>
      <vt:lpstr>Resumen por orden</vt:lpstr>
      <vt:lpstr>Resumen por entidad</vt:lpstr>
      <vt:lpstr>aux_min_dias_entidad</vt:lpstr>
      <vt:lpstr>aux_min_dias_orden</vt:lpstr>
      <vt:lpstr>aux_min_dias_problematica_est</vt:lpstr>
      <vt:lpstr>aux_min_dias_problematica_espec</vt:lpstr>
      <vt:lpstr>Semáforo</vt:lpstr>
      <vt:lpstr>consolidado</vt:lpstr>
      <vt:lpstr>fecha informe</vt:lpstr>
      <vt:lpstr>acciones</vt:lpstr>
      <vt:lpstr>ponderacion_acciones_orden</vt:lpstr>
      <vt:lpstr>ponderacion_problematica_orden</vt:lpstr>
    </vt:vector>
  </TitlesOfParts>
  <Company>ODDS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jaime.parra</dc:creator>
  <cp:lastModifiedBy>María Claudia Rojas Macías</cp:lastModifiedBy>
  <cp:lastPrinted>2016-10-18T01:57:39Z</cp:lastPrinted>
  <dcterms:created xsi:type="dcterms:W3CDTF">2016-08-24T16:00:32Z</dcterms:created>
  <dcterms:modified xsi:type="dcterms:W3CDTF">2016-10-20T23:30:46Z</dcterms:modified>
</cp:coreProperties>
</file>